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kajtazi\Desktop\2024\javna nabava\"/>
    </mc:Choice>
  </mc:AlternateContent>
  <bookViews>
    <workbookView xWindow="0" yWindow="0" windowWidth="28800" windowHeight="1230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56" i="1"/>
  <c r="A12" i="1"/>
  <c r="A13" i="1"/>
  <c r="A14" i="1"/>
  <c r="A15" i="1"/>
  <c r="A17" i="1"/>
  <c r="A4" i="1"/>
  <c r="A5" i="1"/>
  <c r="A6" i="1"/>
  <c r="A7" i="1"/>
  <c r="A8" i="1"/>
  <c r="A9" i="1"/>
  <c r="A10" i="1"/>
  <c r="A11" i="1"/>
  <c r="A16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7" i="1"/>
  <c r="A58" i="1"/>
  <c r="A59" i="1"/>
  <c r="A60" i="1"/>
  <c r="A61" i="1"/>
  <c r="A62" i="1"/>
  <c r="A63" i="1"/>
  <c r="A64" i="1"/>
  <c r="A996" i="1" l="1"/>
  <c r="A997" i="1"/>
  <c r="A998" i="1" l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<sst xmlns="http://schemas.openxmlformats.org/spreadsheetml/2006/main" count="19778" uniqueCount="19073">
  <si>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</si>
  <si>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</si>
  <si>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</si>
  <si>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</si>
  <si>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</si>
  <si>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</si>
  <si>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</si>
  <si>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</si>
  <si>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</si>
  <si>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</si>
  <si>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</si>
  <si>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</si>
  <si>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</si>
  <si>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</si>
  <si>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</si>
  <si>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</si>
  <si>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</si>
  <si>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</si>
  <si>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</si>
  <si>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</si>
  <si>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</si>
  <si>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</si>
  <si>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</si>
  <si>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</si>
  <si>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</si>
  <si>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</si>
  <si>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</si>
  <si>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</si>
  <si>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</si>
  <si>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</si>
  <si>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</si>
  <si>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</si>
  <si>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</si>
  <si>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</si>
  <si>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</si>
  <si>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</si>
  <si>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</si>
  <si>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</si>
  <si>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</si>
  <si>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</si>
  <si>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</si>
  <si>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</si>
  <si>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</si>
  <si>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</si>
  <si>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</si>
  <si>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</si>
  <si>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</si>
  <si>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</si>
  <si>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</si>
  <si>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</si>
  <si>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</si>
  <si>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</si>
  <si>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</si>
  <si>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</si>
  <si>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</si>
  <si>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</si>
  <si>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</si>
  <si>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</si>
  <si>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</si>
  <si>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</si>
  <si>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</si>
  <si>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</si>
  <si>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</si>
  <si>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</si>
  <si>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</si>
  <si>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</si>
  <si>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</si>
  <si>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</si>
  <si>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</si>
  <si>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</si>
  <si>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</si>
  <si>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</si>
  <si>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</si>
  <si>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</si>
  <si>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</si>
  <si>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</si>
  <si>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</si>
  <si>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</si>
  <si>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</si>
  <si>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</si>
  <si>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</si>
  <si>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</si>
  <si>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</si>
  <si>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</si>
  <si>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</si>
  <si>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</si>
  <si>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</si>
  <si>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</si>
  <si>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</si>
  <si>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</si>
  <si>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</si>
  <si>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</si>
  <si>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</si>
  <si>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</si>
  <si>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</si>
  <si>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</si>
  <si>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</si>
  <si>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</si>
  <si>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</si>
  <si>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</si>
  <si>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</si>
  <si>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</si>
  <si>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</si>
  <si>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</si>
  <si>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</si>
  <si>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</si>
  <si>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</si>
  <si>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</si>
  <si>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</si>
  <si>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</si>
  <si>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</si>
  <si>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</si>
  <si>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</si>
  <si>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</si>
  <si>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</si>
  <si>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</si>
  <si>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</si>
  <si>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</si>
  <si>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</si>
  <si>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</si>
  <si>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</si>
  <si>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</si>
  <si>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</si>
  <si>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</si>
  <si>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</si>
  <si>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</si>
  <si>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</si>
  <si>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</si>
  <si>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</si>
  <si>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</si>
  <si>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</si>
  <si>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</si>
  <si>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</si>
  <si>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</si>
  <si>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</si>
  <si>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</si>
  <si>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</si>
  <si>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</si>
  <si>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</si>
  <si>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</si>
  <si>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</si>
  <si>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</si>
  <si>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</si>
  <si>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</si>
  <si>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</si>
  <si>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</si>
  <si>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</si>
  <si>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</si>
  <si>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</si>
  <si>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</si>
  <si>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</si>
  <si>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</si>
  <si>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</si>
  <si>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</si>
  <si>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</si>
  <si>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</si>
  <si>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</si>
  <si>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</si>
  <si>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</si>
  <si>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</si>
  <si>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</si>
  <si>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</si>
  <si>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</si>
  <si>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</si>
  <si>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</si>
  <si>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</si>
  <si>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</si>
  <si>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</si>
  <si>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</si>
  <si>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</si>
  <si>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</si>
  <si>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</si>
  <si>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</si>
  <si>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</si>
  <si>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</si>
  <si>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</si>
  <si>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</si>
  <si>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</si>
  <si>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</si>
  <si>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</si>
  <si>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</si>
  <si>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</si>
  <si>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</si>
  <si>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</si>
  <si>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</si>
  <si>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</si>
  <si>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</si>
  <si>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</si>
  <si>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</si>
  <si>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</si>
  <si>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</si>
  <si>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</si>
  <si>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</si>
  <si>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</si>
  <si>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</si>
  <si>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</si>
  <si>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</si>
  <si>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</si>
  <si>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</si>
  <si>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</si>
  <si>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</si>
  <si>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</si>
  <si>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</si>
  <si>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</si>
  <si>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</si>
  <si>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</si>
  <si>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</si>
  <si>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</si>
  <si>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</si>
  <si>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</si>
  <si>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</si>
  <si>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</si>
  <si>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</si>
  <si>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</si>
  <si>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</si>
  <si>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</si>
  <si>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</si>
  <si>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</si>
  <si>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</si>
  <si>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</si>
  <si>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</si>
  <si>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</si>
  <si>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</si>
  <si>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</si>
  <si>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</si>
  <si>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</si>
  <si>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</si>
  <si>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</si>
  <si>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</si>
  <si>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</si>
  <si>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</si>
  <si>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</si>
  <si>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</si>
  <si>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</si>
  <si>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</si>
  <si>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</si>
  <si>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</si>
  <si>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</si>
  <si>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</si>
  <si>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</si>
  <si>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</si>
  <si>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</si>
  <si>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</si>
  <si>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</si>
  <si>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</si>
  <si>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</si>
  <si>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</si>
  <si>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</si>
  <si>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</si>
  <si>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</si>
  <si>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</si>
  <si>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</si>
  <si>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</si>
  <si>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</si>
  <si>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</si>
  <si>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</si>
  <si>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</si>
  <si>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</si>
  <si>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</si>
  <si>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</si>
  <si>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</si>
  <si>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</si>
  <si>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</si>
  <si>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</si>
  <si>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</si>
  <si>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</si>
  <si>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</si>
  <si>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</si>
  <si>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</si>
  <si>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</si>
  <si>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</si>
  <si>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</si>
  <si>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</si>
  <si>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</si>
  <si>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</si>
  <si>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</si>
  <si>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</si>
  <si>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</si>
  <si>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</si>
  <si>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</si>
  <si>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</si>
  <si>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</si>
  <si>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</si>
  <si>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</si>
  <si>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</si>
  <si>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</si>
  <si>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</si>
  <si>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</si>
  <si>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</si>
  <si>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</si>
  <si>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</si>
  <si>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</si>
  <si>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</si>
  <si>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</si>
  <si>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</si>
  <si>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</si>
  <si>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</si>
  <si>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</si>
  <si>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</si>
  <si>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</si>
  <si>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</si>
  <si>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</si>
  <si>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</si>
  <si>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</si>
  <si>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</si>
  <si>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</si>
  <si>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</si>
  <si>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</si>
  <si>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</si>
  <si>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</si>
  <si>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</si>
  <si>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</si>
  <si>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</si>
  <si>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</si>
  <si>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</si>
  <si>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</si>
  <si>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</si>
  <si>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</si>
  <si>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</si>
  <si>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</si>
  <si>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</si>
  <si>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</si>
  <si>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</si>
  <si>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</si>
  <si>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</si>
  <si>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</si>
  <si>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</si>
  <si>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</si>
  <si>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</si>
  <si>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</si>
  <si>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</si>
  <si>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</si>
  <si>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</si>
  <si>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</si>
  <si>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</si>
  <si>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</si>
  <si>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</si>
  <si>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</si>
  <si>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</si>
  <si>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</si>
  <si>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</si>
  <si>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</si>
  <si>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</si>
  <si>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</si>
  <si>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</si>
  <si>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</si>
  <si>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</si>
  <si>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</si>
  <si>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</si>
  <si>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</si>
  <si>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</si>
  <si>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</si>
  <si>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</si>
  <si>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</si>
  <si>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</si>
  <si>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</si>
  <si>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</si>
  <si>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</si>
  <si>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</si>
  <si>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</si>
  <si>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</si>
  <si>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</si>
  <si>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</si>
  <si>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</si>
  <si>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</si>
  <si>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</si>
  <si>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</si>
  <si>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</si>
  <si>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</si>
  <si>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</si>
  <si>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</si>
  <si>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</si>
  <si>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</si>
  <si>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</si>
  <si>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</si>
  <si>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</si>
  <si>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</si>
  <si>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</si>
  <si>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</si>
  <si>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</si>
  <si>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</si>
  <si>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</si>
  <si>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</si>
  <si>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</si>
  <si>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</si>
  <si>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</si>
  <si>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</si>
  <si>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</si>
  <si>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</si>
  <si>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</si>
  <si>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</si>
  <si>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</si>
  <si>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</si>
  <si>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</si>
  <si>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</si>
  <si>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</si>
  <si>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</si>
  <si>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</si>
  <si>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</si>
  <si>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</si>
  <si>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</si>
  <si>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</si>
  <si>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</si>
  <si>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</si>
  <si>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</si>
  <si>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</si>
  <si>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</si>
  <si>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</si>
  <si>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</si>
  <si>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</si>
  <si>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</si>
  <si>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</si>
  <si>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</si>
  <si>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</si>
  <si>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</si>
  <si>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</si>
  <si>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</si>
  <si>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</si>
  <si>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</si>
  <si>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</si>
  <si>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</si>
  <si>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</si>
  <si>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</si>
  <si>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</si>
  <si>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</si>
  <si>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</si>
  <si>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</si>
  <si>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</si>
  <si>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</si>
  <si>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</si>
  <si>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</si>
  <si>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</si>
  <si>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</si>
  <si>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</si>
  <si>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</si>
  <si>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</si>
  <si>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</si>
  <si>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</si>
  <si>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</si>
  <si>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</si>
  <si>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</si>
  <si>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</si>
  <si>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</si>
  <si>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</si>
  <si>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</si>
  <si>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</si>
  <si>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</si>
  <si>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</si>
  <si>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</si>
  <si>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</si>
  <si>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</si>
  <si>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</si>
  <si>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</si>
  <si>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</si>
  <si>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</si>
  <si>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</si>
  <si>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</si>
  <si>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</si>
  <si>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</si>
  <si>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</si>
  <si>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</si>
  <si>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</si>
  <si>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</si>
  <si>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</si>
  <si>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</si>
  <si>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</si>
  <si>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</si>
  <si>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</si>
  <si>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</si>
  <si>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</si>
  <si>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</si>
  <si>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</si>
  <si>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</si>
  <si>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</si>
  <si>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</si>
  <si>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</si>
  <si>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</si>
  <si>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</si>
  <si>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</si>
  <si>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</si>
  <si>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</si>
  <si>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</si>
  <si>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</si>
  <si>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</si>
  <si>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</si>
  <si>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</si>
  <si>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</si>
  <si>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</si>
  <si>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</si>
  <si>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</si>
  <si>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</si>
  <si>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</si>
  <si>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</si>
  <si>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</si>
  <si>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</si>
  <si>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</si>
  <si>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</si>
  <si>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</si>
  <si>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</si>
  <si>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</si>
  <si>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</si>
  <si>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</si>
  <si>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</si>
  <si>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</si>
  <si>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</si>
  <si>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</si>
  <si>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</si>
  <si>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</si>
  <si>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</si>
  <si>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</si>
  <si>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</si>
  <si>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</si>
  <si>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</si>
  <si>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</si>
  <si>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</si>
  <si>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</si>
  <si>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</si>
  <si>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</si>
  <si>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</si>
  <si>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</si>
  <si>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</si>
  <si>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</si>
  <si>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</si>
  <si>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</si>
  <si>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</si>
  <si>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</si>
  <si>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</si>
  <si>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</si>
  <si>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</si>
  <si>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</si>
  <si>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</si>
  <si>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</si>
  <si>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</si>
  <si>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</si>
  <si>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</si>
  <si>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</si>
  <si>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</si>
  <si>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</si>
  <si>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</si>
  <si>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</si>
  <si>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</si>
  <si>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</si>
  <si>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</si>
  <si>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</si>
  <si>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</si>
  <si>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</si>
  <si>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</si>
  <si>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</si>
  <si>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</si>
  <si>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</si>
  <si>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</si>
  <si>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</si>
  <si>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</si>
  <si>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</si>
  <si>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</si>
  <si>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</si>
  <si>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</si>
  <si>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</si>
  <si>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</si>
  <si>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</si>
  <si>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</si>
  <si>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</si>
  <si>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</si>
  <si>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</si>
  <si>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</si>
  <si>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</si>
  <si>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</si>
  <si>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</si>
  <si>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</si>
  <si>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</si>
  <si>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</si>
  <si>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</si>
  <si>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</si>
  <si>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</si>
  <si>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</si>
  <si>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</si>
  <si>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</si>
  <si>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</si>
  <si>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</si>
  <si>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</si>
  <si>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</si>
  <si>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</si>
  <si>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</si>
  <si>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</si>
  <si>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</si>
  <si>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</si>
  <si>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</si>
  <si>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</si>
  <si>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</si>
  <si>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</si>
  <si>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</si>
  <si>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</si>
  <si>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</si>
  <si>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</si>
  <si>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</si>
  <si>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</si>
  <si>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</si>
  <si>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</si>
  <si>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</si>
  <si>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</si>
  <si>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</si>
  <si>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</si>
  <si>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</si>
  <si>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</si>
  <si>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</si>
  <si>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</si>
  <si>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</si>
  <si>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</si>
  <si>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</si>
  <si>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</si>
  <si>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</si>
  <si>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</si>
  <si>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</si>
  <si>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</si>
  <si>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</si>
  <si>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</si>
  <si>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</si>
  <si>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</si>
  <si>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</si>
  <si>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</si>
  <si>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</si>
  <si>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</si>
  <si>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</si>
  <si>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</si>
  <si>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</si>
  <si>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</si>
  <si>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</si>
  <si>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</si>
  <si>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</si>
  <si>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</si>
  <si>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</si>
  <si>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</si>
  <si>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</si>
  <si>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</si>
  <si>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</si>
  <si>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</si>
  <si>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</si>
  <si>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</si>
  <si>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</si>
  <si>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</si>
  <si>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</si>
  <si>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</si>
  <si>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</si>
  <si>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</si>
  <si>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</si>
  <si>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</si>
  <si>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</si>
  <si>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</si>
  <si>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</si>
  <si>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</si>
  <si>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</si>
  <si>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</si>
  <si>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</si>
  <si>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</si>
  <si>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</si>
  <si>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</si>
  <si>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</si>
  <si>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</si>
  <si>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</si>
  <si>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</si>
  <si>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</si>
  <si>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</si>
  <si>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</si>
  <si>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</si>
  <si>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</si>
  <si>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</si>
  <si>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</si>
  <si>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</si>
  <si>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</si>
  <si>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</si>
  <si>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</si>
  <si>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</si>
  <si>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</si>
  <si>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</si>
  <si>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</si>
  <si>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</si>
  <si>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</si>
  <si>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</si>
  <si>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</si>
  <si>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</si>
  <si>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</si>
  <si>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</si>
  <si>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</si>
  <si>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</si>
  <si>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</si>
  <si>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</si>
  <si>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</si>
  <si>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</si>
  <si>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</si>
  <si>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</si>
  <si>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</si>
  <si>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</si>
  <si>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</si>
  <si>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</si>
  <si>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</si>
  <si>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</si>
  <si>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</si>
  <si>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</si>
  <si>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</si>
  <si>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</si>
  <si>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</si>
  <si>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</si>
  <si>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</si>
  <si>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</si>
  <si>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</si>
  <si>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</si>
  <si>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</si>
  <si>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</si>
  <si>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</si>
  <si>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</si>
  <si>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</si>
  <si>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</si>
  <si>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</si>
  <si>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</si>
  <si>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</si>
  <si>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</si>
  <si>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</si>
  <si>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</si>
  <si>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</si>
  <si>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</si>
  <si>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</si>
  <si>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</si>
  <si>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</si>
  <si>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</si>
  <si>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</si>
  <si>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</si>
  <si>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</si>
  <si>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</si>
  <si>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</si>
  <si>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</si>
  <si>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</si>
  <si>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</si>
  <si>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</si>
  <si>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</si>
  <si>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</si>
  <si>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</si>
  <si>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</si>
  <si>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</si>
  <si>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</si>
  <si>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</si>
  <si>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</si>
  <si>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</si>
  <si>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</si>
  <si>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</si>
  <si>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</si>
  <si>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</si>
  <si>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</si>
  <si>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</si>
  <si>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</si>
  <si>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</si>
  <si>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</si>
  <si>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</si>
  <si>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</si>
  <si>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</si>
  <si>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</si>
  <si>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</si>
  <si>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</si>
  <si>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</si>
  <si>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</si>
  <si>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</si>
  <si>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</si>
  <si>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</si>
  <si>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</si>
  <si>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</si>
  <si>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</si>
  <si>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</si>
  <si>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</si>
  <si>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</si>
  <si>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</si>
  <si>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</si>
  <si>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</si>
  <si>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</si>
  <si>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</si>
  <si>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</si>
  <si>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</si>
  <si>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</si>
  <si>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</si>
  <si>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</si>
  <si>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</si>
  <si>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</si>
  <si>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</si>
  <si>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</si>
  <si>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</si>
  <si>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</si>
  <si>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</si>
  <si>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</si>
  <si>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</si>
  <si>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</si>
  <si>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</si>
  <si>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</si>
  <si>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</si>
  <si>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</si>
  <si>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</si>
  <si>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</si>
  <si>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</si>
  <si>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</si>
  <si>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</si>
  <si>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</si>
  <si>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</si>
  <si>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</si>
  <si>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</si>
  <si>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</si>
  <si>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</si>
  <si>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</si>
  <si>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</si>
  <si>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</si>
  <si>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</si>
  <si>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</si>
  <si>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</si>
  <si>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</si>
  <si>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</si>
  <si>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</si>
  <si>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</si>
  <si>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</si>
  <si>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</si>
  <si>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</si>
  <si>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</si>
  <si>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</si>
  <si>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</si>
  <si>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</si>
  <si>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</si>
  <si>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</si>
  <si>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</si>
  <si>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</si>
  <si>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</si>
  <si>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</si>
  <si>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</si>
  <si>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</si>
  <si>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</si>
  <si>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</si>
  <si>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</si>
  <si>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</si>
  <si>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</si>
  <si>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</si>
  <si>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</si>
  <si>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</si>
  <si>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</si>
  <si>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</si>
  <si>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</si>
  <si>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</si>
  <si>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</si>
  <si>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</si>
  <si>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</si>
  <si>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</si>
  <si>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</si>
  <si>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</si>
  <si>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</si>
  <si>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</si>
  <si>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</si>
  <si>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</si>
  <si>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</si>
  <si>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</si>
  <si>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</si>
  <si>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</si>
  <si>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</si>
  <si>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</si>
  <si>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</si>
  <si>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</si>
  <si>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</si>
  <si>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</si>
  <si>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</si>
  <si>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</si>
  <si>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</si>
  <si>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</si>
  <si>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</si>
  <si>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</si>
  <si>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</si>
  <si>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</si>
  <si>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</si>
  <si>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</si>
  <si>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</si>
  <si>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</si>
  <si>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</si>
  <si>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</si>
  <si>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</si>
  <si>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</si>
  <si>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</si>
  <si>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</si>
  <si>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</si>
  <si>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</si>
  <si>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</si>
  <si>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</si>
  <si>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</si>
  <si>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</si>
  <si>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</si>
  <si>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</si>
  <si>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</si>
  <si>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</si>
  <si>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</si>
  <si>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</si>
  <si>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</si>
  <si>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</si>
  <si>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</si>
  <si>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</si>
  <si>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</si>
  <si>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</si>
  <si>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</si>
  <si>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</si>
  <si>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</si>
  <si>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</si>
  <si>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</si>
  <si>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</si>
  <si>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</si>
  <si>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</si>
  <si>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</si>
  <si>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</si>
  <si>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</si>
  <si>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</si>
  <si>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</si>
  <si>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</si>
  <si>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</si>
  <si>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</si>
  <si>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</si>
  <si>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</si>
  <si>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</si>
  <si>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</si>
  <si>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</si>
  <si>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</si>
  <si>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</si>
  <si>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</si>
  <si>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</si>
  <si>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</si>
  <si>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</si>
  <si>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</si>
  <si>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</si>
  <si>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</si>
  <si>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</si>
  <si>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</si>
  <si>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</si>
  <si>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</si>
  <si>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</si>
  <si>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</si>
  <si>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</si>
  <si>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</si>
  <si>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</si>
  <si>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</si>
  <si>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</si>
  <si>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</si>
  <si>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</si>
  <si>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</si>
  <si>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</si>
  <si>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</si>
  <si>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</si>
  <si>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</si>
  <si>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</si>
  <si>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</si>
  <si>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</si>
  <si>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</si>
  <si>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</si>
  <si>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</si>
  <si>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</si>
  <si>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</si>
  <si>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</si>
  <si>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</si>
  <si>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</si>
  <si>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</si>
  <si>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</si>
  <si>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</si>
  <si>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</si>
  <si>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</si>
  <si>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</si>
  <si>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</si>
  <si>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</si>
  <si>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</si>
  <si>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</si>
  <si>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</si>
  <si>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</si>
  <si>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</si>
  <si>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</si>
  <si>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</si>
  <si>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</si>
  <si>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</si>
  <si>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</si>
  <si>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</si>
  <si>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</si>
  <si>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</si>
  <si>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</si>
  <si>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</si>
  <si>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</si>
  <si>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</si>
  <si>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</si>
  <si>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</si>
  <si>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</si>
  <si>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</si>
  <si>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</si>
  <si>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</si>
  <si>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</si>
  <si>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</si>
  <si>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</si>
  <si>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</si>
  <si>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</si>
  <si>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</si>
  <si>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</si>
  <si>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</si>
  <si>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</si>
  <si>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</si>
  <si>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</si>
  <si>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</si>
  <si>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</si>
  <si>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</si>
  <si>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</si>
  <si>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</si>
  <si>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</si>
  <si>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</si>
  <si>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</si>
  <si>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</si>
  <si>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</si>
  <si>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</si>
  <si>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</si>
  <si>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</si>
  <si>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</si>
  <si>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</si>
  <si>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</si>
  <si>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</si>
  <si>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</si>
  <si>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</si>
  <si>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</si>
  <si>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</si>
  <si>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</si>
  <si>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</si>
  <si>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</si>
  <si>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</si>
  <si>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</si>
  <si>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</si>
  <si>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</si>
  <si>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</si>
  <si>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</si>
  <si>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</si>
  <si>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</si>
  <si>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</si>
  <si>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</si>
  <si>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</si>
  <si>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</si>
  <si>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</si>
  <si>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</si>
  <si>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</si>
  <si>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</si>
  <si>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</si>
  <si>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</si>
  <si>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</si>
  <si>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</si>
  <si>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</si>
  <si>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</si>
  <si>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</si>
  <si>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</si>
  <si>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</si>
  <si>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</si>
  <si>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</si>
  <si>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</si>
  <si>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</si>
  <si>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</si>
  <si>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</si>
  <si>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</si>
  <si>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</si>
  <si>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</si>
  <si>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</si>
  <si>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</si>
  <si>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</si>
  <si>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</si>
  <si>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</si>
  <si>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</si>
  <si>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</si>
  <si>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</si>
  <si>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</si>
  <si>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</si>
  <si>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</si>
  <si>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</si>
  <si>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</si>
  <si>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</si>
  <si>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</si>
  <si>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</si>
  <si>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</si>
  <si>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</si>
  <si>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</si>
  <si>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</si>
  <si>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</si>
  <si>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</si>
  <si>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</si>
  <si>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</si>
  <si>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</si>
  <si>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</si>
  <si>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</si>
  <si>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</si>
  <si>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</si>
  <si>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</si>
  <si>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</si>
  <si>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</si>
  <si>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</si>
  <si>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</si>
  <si>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</si>
  <si>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</si>
  <si>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</si>
  <si>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</si>
  <si>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</si>
  <si>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</si>
  <si>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</si>
  <si>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</si>
  <si>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</si>
  <si>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</si>
  <si>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</si>
  <si>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</si>
  <si>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</si>
  <si>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</si>
  <si>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</si>
  <si>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</si>
  <si>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</si>
  <si>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</si>
  <si>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</si>
  <si>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</si>
  <si>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</si>
  <si>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</si>
  <si>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</si>
  <si>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</si>
  <si>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</si>
  <si>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</si>
  <si>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</si>
  <si>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</si>
  <si>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</si>
  <si>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</si>
  <si>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</si>
  <si>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</si>
  <si>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</si>
  <si>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</si>
  <si>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</si>
  <si>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</si>
  <si>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</si>
  <si>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</si>
  <si>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</si>
  <si>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</si>
  <si>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</si>
  <si>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</si>
  <si>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</si>
  <si>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</si>
  <si>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</si>
  <si>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</si>
  <si>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</si>
  <si>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</si>
  <si>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</si>
  <si>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</si>
  <si>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</si>
  <si>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</si>
  <si>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</si>
  <si>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</si>
  <si>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</si>
  <si>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</si>
  <si>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</si>
  <si>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</si>
  <si>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</si>
  <si>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</si>
  <si>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</si>
  <si>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</si>
  <si>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</si>
  <si>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</si>
  <si>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</si>
  <si>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</si>
  <si>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</si>
  <si>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</si>
  <si>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</si>
  <si>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</si>
  <si>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</si>
  <si>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</si>
  <si>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</si>
  <si>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</si>
  <si>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</si>
  <si>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</si>
  <si>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</si>
  <si>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</si>
  <si>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</si>
  <si>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</si>
  <si>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</si>
  <si>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</si>
  <si>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</si>
  <si>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</si>
  <si>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</si>
  <si>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</si>
  <si>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</si>
  <si>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</si>
  <si>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</si>
  <si>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</si>
  <si>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</si>
  <si>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</si>
  <si>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</si>
  <si>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</si>
  <si>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</si>
  <si>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</si>
  <si>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</si>
  <si>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</si>
  <si>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</si>
  <si>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</si>
  <si>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</si>
  <si>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</si>
  <si>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</si>
  <si>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</si>
  <si>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</si>
  <si>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</si>
  <si>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</si>
  <si>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</si>
  <si>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</si>
  <si>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</si>
  <si>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</si>
  <si>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</si>
  <si>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</si>
  <si>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</si>
  <si>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</si>
  <si>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</si>
  <si>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</si>
  <si>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</si>
  <si>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</si>
  <si>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</si>
  <si>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</si>
  <si>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</si>
  <si>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</si>
  <si>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</si>
  <si>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</si>
  <si>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</si>
  <si>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</si>
  <si>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</si>
  <si>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</si>
  <si>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</si>
  <si>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</si>
  <si>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</si>
  <si>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</si>
  <si>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</si>
  <si>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</si>
  <si>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</si>
  <si>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</si>
  <si>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</si>
  <si>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</si>
  <si>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</si>
  <si>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</si>
  <si>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</si>
  <si>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</si>
  <si>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</si>
  <si>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</si>
  <si>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</si>
  <si>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</si>
  <si>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</si>
  <si>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</si>
  <si>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</si>
  <si>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</si>
  <si>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</si>
  <si>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</si>
  <si>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</si>
  <si>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</si>
  <si>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</si>
  <si>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</si>
  <si>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</si>
  <si>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</si>
  <si>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</si>
  <si>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</si>
  <si>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</si>
  <si>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</si>
  <si>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</si>
  <si>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</si>
  <si>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</si>
  <si>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</si>
  <si>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</si>
  <si>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</si>
  <si>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</si>
  <si>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</si>
  <si>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</si>
  <si>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</si>
  <si>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</si>
  <si>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</si>
  <si>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</si>
  <si>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</si>
  <si>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</si>
  <si>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</si>
  <si>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</si>
  <si>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</si>
  <si>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</si>
  <si>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</si>
  <si>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</si>
  <si>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</si>
  <si>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</si>
  <si>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</si>
  <si>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</si>
  <si>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</si>
  <si>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</si>
  <si>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</si>
  <si>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</si>
  <si>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</si>
  <si>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</si>
  <si>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</si>
  <si>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</si>
  <si>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</si>
  <si>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</si>
  <si>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</si>
  <si>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</si>
  <si>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</si>
  <si>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</si>
  <si>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</si>
  <si>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</si>
  <si>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</si>
  <si>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</si>
  <si>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</si>
  <si>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</si>
  <si>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</si>
  <si>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</si>
  <si>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</si>
  <si>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</si>
  <si>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</si>
  <si>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</si>
  <si>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</si>
  <si>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</si>
  <si>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</si>
  <si>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</si>
  <si>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</si>
  <si>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</si>
  <si>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</si>
  <si>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</si>
  <si>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</si>
  <si>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</si>
  <si>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</si>
  <si>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</si>
  <si>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</si>
  <si>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</si>
  <si>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</si>
  <si>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</si>
  <si>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</si>
  <si>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</si>
  <si>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</si>
  <si>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</si>
  <si>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</si>
  <si>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</si>
  <si>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</si>
  <si>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</si>
  <si>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</si>
  <si>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</si>
  <si>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</si>
  <si>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</si>
  <si>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</si>
  <si>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</si>
  <si>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</si>
  <si>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</si>
  <si>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</si>
  <si>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</si>
  <si>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</si>
  <si>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</si>
  <si>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</si>
  <si>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</si>
  <si>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</si>
  <si>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</si>
  <si>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</si>
  <si>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</si>
  <si>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</si>
  <si>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</si>
  <si>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</si>
  <si>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</si>
  <si>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</si>
  <si>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</si>
  <si>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</si>
  <si>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</si>
  <si>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</si>
  <si>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</si>
  <si>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</si>
  <si>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</si>
  <si>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</si>
  <si>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</si>
  <si>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</si>
  <si>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</si>
  <si>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</si>
  <si>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</si>
  <si>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</si>
  <si>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</si>
  <si>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</si>
  <si>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</si>
  <si>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</si>
  <si>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</si>
  <si>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</si>
  <si>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</si>
  <si>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</si>
  <si>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</si>
  <si>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</si>
  <si>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</si>
  <si>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</si>
  <si>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</si>
  <si>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</si>
  <si>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</si>
  <si>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</si>
  <si>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</si>
  <si>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</si>
  <si>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</si>
  <si>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</si>
  <si>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</si>
  <si>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</si>
  <si>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</si>
  <si>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</si>
  <si>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</si>
  <si>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</si>
  <si>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</si>
  <si>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</si>
  <si>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</si>
  <si>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</si>
  <si>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</si>
  <si>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</si>
  <si>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</si>
  <si>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</si>
  <si>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</si>
  <si>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</si>
  <si>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</si>
  <si>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</si>
  <si>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</si>
  <si>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</si>
  <si>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</si>
  <si>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</si>
  <si>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</si>
  <si>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</si>
  <si>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</si>
  <si>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</si>
  <si>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</si>
  <si>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</si>
  <si>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</si>
  <si>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</si>
  <si>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</si>
  <si>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</si>
  <si>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</si>
  <si>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</si>
  <si>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</si>
  <si>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</si>
  <si>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</si>
  <si>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</si>
  <si>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</si>
  <si>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</si>
  <si>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</si>
  <si>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</si>
  <si>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</si>
  <si>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</si>
  <si>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</si>
  <si>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</si>
  <si>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</si>
  <si>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</si>
  <si>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</si>
  <si>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</si>
  <si>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</si>
  <si>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</si>
  <si>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</si>
  <si>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</si>
  <si>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</si>
  <si>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</si>
  <si>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</si>
  <si>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</si>
  <si>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</si>
  <si>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</si>
  <si>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</si>
  <si>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</si>
  <si>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</si>
  <si>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</si>
  <si>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</si>
  <si>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</si>
  <si>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</si>
  <si>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</si>
  <si>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</si>
  <si>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</si>
  <si>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</si>
  <si>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</si>
  <si>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</si>
  <si>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</si>
  <si>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</si>
  <si>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</si>
  <si>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</si>
  <si>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</si>
  <si>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</si>
  <si>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</si>
  <si>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</si>
  <si>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</si>
  <si>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</si>
  <si>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</si>
  <si>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</si>
  <si>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</si>
  <si>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</si>
  <si>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</si>
  <si>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</si>
  <si>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</si>
  <si>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</si>
  <si>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</si>
  <si>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</si>
  <si>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</si>
  <si>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</si>
  <si>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</si>
  <si>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</si>
  <si>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</si>
  <si>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</si>
  <si>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</si>
  <si>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</si>
  <si>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</si>
  <si>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</si>
  <si>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</si>
  <si>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</si>
  <si>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</si>
  <si>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</si>
  <si>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</si>
  <si>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</si>
  <si>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</si>
  <si>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</si>
  <si>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</si>
  <si>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</si>
  <si>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</si>
  <si>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</si>
  <si>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</si>
  <si>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</si>
  <si>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</si>
  <si>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</si>
  <si>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</si>
  <si>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</si>
  <si>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</si>
  <si>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</si>
  <si>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</si>
  <si>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</si>
  <si>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</si>
  <si>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</si>
  <si>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</si>
  <si>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</si>
  <si>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</si>
  <si>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</si>
  <si>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</si>
  <si>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</si>
  <si>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</si>
  <si>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</si>
  <si>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</si>
  <si>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</si>
  <si>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</si>
  <si>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</si>
  <si>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</si>
  <si>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</si>
  <si>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</si>
  <si>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</si>
  <si>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</si>
  <si>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</si>
  <si>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</si>
  <si>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</si>
  <si>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</si>
  <si>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</si>
  <si>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</si>
  <si>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</si>
  <si>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</si>
  <si>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</si>
  <si>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</si>
  <si>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</si>
  <si>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</si>
  <si>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</si>
  <si>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</si>
  <si>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</si>
  <si>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</si>
  <si>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</si>
  <si>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</si>
  <si>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</si>
  <si>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</si>
  <si>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</si>
  <si>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</si>
  <si>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</si>
  <si>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</si>
  <si>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</si>
  <si>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</si>
  <si>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</si>
  <si>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</si>
  <si>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</si>
  <si>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</si>
  <si>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</si>
  <si>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</si>
  <si>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</si>
  <si>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</si>
  <si>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</si>
  <si>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</si>
  <si>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</si>
  <si>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</si>
  <si>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</si>
  <si>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</si>
  <si>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</si>
  <si>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</si>
  <si>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</si>
  <si>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</si>
  <si>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</si>
  <si>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</si>
  <si>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</si>
  <si>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</si>
  <si>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</si>
  <si>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</si>
  <si>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</si>
  <si>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</si>
  <si>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</si>
  <si>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</si>
  <si>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</si>
  <si>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</si>
  <si>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</si>
  <si>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</si>
  <si>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</si>
  <si>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</si>
  <si>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</si>
  <si>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</si>
  <si>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</si>
  <si>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</si>
  <si>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</si>
  <si>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</si>
  <si>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</si>
  <si>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</si>
  <si>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</si>
  <si>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</si>
  <si>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</si>
  <si>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</si>
  <si>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</si>
  <si>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</si>
  <si>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</si>
  <si>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</si>
  <si>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</si>
  <si>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</si>
  <si>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</si>
  <si>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</si>
  <si>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</si>
  <si>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</si>
  <si>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</si>
  <si>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</si>
  <si>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</si>
  <si>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</si>
  <si>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</si>
  <si>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</si>
  <si>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</si>
  <si>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</si>
  <si>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</si>
  <si>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</si>
  <si>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</si>
  <si>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</si>
  <si>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</si>
  <si>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</si>
  <si>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</si>
  <si>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</si>
  <si>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</si>
  <si>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</si>
  <si>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</si>
  <si>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</si>
  <si>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</si>
  <si>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</si>
  <si>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</si>
  <si>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</si>
  <si>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</si>
  <si>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</si>
  <si>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</si>
  <si>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</si>
  <si>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</si>
  <si>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</si>
  <si>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</si>
  <si>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</si>
  <si>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</si>
  <si>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</si>
  <si>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</si>
  <si>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</si>
  <si>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</si>
  <si>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</si>
  <si>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</si>
  <si>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</si>
  <si>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</si>
  <si>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</si>
  <si>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</si>
  <si>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</si>
  <si>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</si>
  <si>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</si>
  <si>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</si>
  <si>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</si>
  <si>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</si>
  <si>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</si>
  <si>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</si>
  <si>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</si>
  <si>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</si>
  <si>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</si>
  <si>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</si>
  <si>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</si>
  <si>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</si>
  <si>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</si>
  <si>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</si>
  <si>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</si>
  <si>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</si>
  <si>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</si>
  <si>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</si>
  <si>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</si>
  <si>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</si>
  <si>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</si>
  <si>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</si>
  <si>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</si>
  <si>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</si>
  <si>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</si>
  <si>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</si>
  <si>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</si>
  <si>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</si>
  <si>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</si>
  <si>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</si>
  <si>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</si>
  <si>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</si>
  <si>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</si>
  <si>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</si>
  <si>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</si>
  <si>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</si>
  <si>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</si>
  <si>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</si>
  <si>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</si>
  <si>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</si>
  <si>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</si>
  <si>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</si>
  <si>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</si>
  <si>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</si>
  <si>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</si>
  <si>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</si>
  <si>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</si>
  <si>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</si>
  <si>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</si>
  <si>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</si>
  <si>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</si>
  <si>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</si>
  <si>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</si>
  <si>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</si>
  <si>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</si>
  <si>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</si>
  <si>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</si>
  <si>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</si>
  <si>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</si>
  <si>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</si>
  <si>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</si>
  <si>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</si>
  <si>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</si>
  <si>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</si>
  <si>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</si>
  <si>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</si>
  <si>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</si>
  <si>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</si>
  <si>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</si>
  <si>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</si>
  <si>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</si>
  <si>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</si>
  <si>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</si>
  <si>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</si>
  <si>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</si>
  <si>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</si>
  <si>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</si>
  <si>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</si>
  <si>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</si>
  <si>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</si>
  <si>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</si>
  <si>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</si>
  <si>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</si>
  <si>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</si>
  <si>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</si>
  <si>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</si>
  <si>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</si>
  <si>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</si>
  <si>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</si>
  <si>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</si>
  <si>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</si>
  <si>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</si>
  <si>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</si>
  <si>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</si>
  <si>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</si>
  <si>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</si>
  <si>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</si>
  <si>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</si>
  <si>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</si>
  <si>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</si>
  <si>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</si>
  <si>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</si>
  <si>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</si>
  <si>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</si>
  <si>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</si>
  <si>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</si>
  <si>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</si>
  <si>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</si>
  <si>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</si>
  <si>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</si>
  <si>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</si>
  <si>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</si>
  <si>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</si>
  <si>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</si>
  <si>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</si>
  <si>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</si>
  <si>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</si>
  <si>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</si>
  <si>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</si>
  <si>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</si>
  <si>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</si>
  <si>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</si>
  <si>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</si>
  <si>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</si>
  <si>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</si>
  <si>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</si>
  <si>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</si>
  <si>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</si>
  <si>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</si>
  <si>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</si>
  <si>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</si>
  <si>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</si>
  <si>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</si>
  <si>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</si>
  <si>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</si>
  <si>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</si>
  <si>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</si>
  <si>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</si>
  <si>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</si>
  <si>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</si>
  <si>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</si>
  <si>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</si>
  <si>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</si>
  <si>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</si>
  <si>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</si>
  <si>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</si>
  <si>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</si>
  <si>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</si>
  <si>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</si>
  <si>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</si>
  <si>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</si>
  <si>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</si>
  <si>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</si>
  <si>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</si>
  <si>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</si>
  <si>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</si>
  <si>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</si>
  <si>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</si>
  <si>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</si>
  <si>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</si>
  <si>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</si>
  <si>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</si>
  <si>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</si>
  <si>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</si>
  <si>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</si>
  <si>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</si>
  <si>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</si>
  <si>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</si>
  <si>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</si>
  <si>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</si>
  <si>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</si>
  <si>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</si>
  <si>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</si>
  <si>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</si>
  <si>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</si>
  <si>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</si>
  <si>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</si>
  <si>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</si>
  <si>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</si>
  <si>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</si>
  <si>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</si>
  <si>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</si>
  <si>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</si>
  <si>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</si>
  <si>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</si>
  <si>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</si>
  <si>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</si>
  <si>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</si>
  <si>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</si>
  <si>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</si>
  <si>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</si>
  <si>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</si>
  <si>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</si>
  <si>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</si>
  <si>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</si>
  <si>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</si>
  <si>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</si>
  <si>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</si>
  <si>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</si>
  <si>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</si>
  <si>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</si>
  <si>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</si>
  <si>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</si>
  <si>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</si>
  <si>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</si>
  <si>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</si>
  <si>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</si>
  <si>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</si>
  <si>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</si>
  <si>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</si>
  <si>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</si>
  <si>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</si>
  <si>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</si>
  <si>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</si>
  <si>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</si>
  <si>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</si>
  <si>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</si>
  <si>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</si>
  <si>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</si>
  <si>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</si>
  <si>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</si>
  <si>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</si>
  <si>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</si>
  <si>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</si>
  <si>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</si>
  <si>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</si>
  <si>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</si>
  <si>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</si>
  <si>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</si>
  <si>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</si>
  <si>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</si>
  <si>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</si>
  <si>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</si>
  <si>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</si>
  <si>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</si>
  <si>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</si>
  <si>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</si>
  <si>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</si>
  <si>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</si>
  <si>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</si>
  <si>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</si>
  <si>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</si>
  <si>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</si>
  <si>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</si>
  <si>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</si>
  <si>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</si>
  <si>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</si>
  <si>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</si>
  <si>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</si>
  <si>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</si>
  <si>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</si>
  <si>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</si>
  <si>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</si>
  <si>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</si>
  <si>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</si>
  <si>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</si>
  <si>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</si>
  <si>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</si>
  <si>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</si>
  <si>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</si>
  <si>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</si>
  <si>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</si>
  <si>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</si>
  <si>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</si>
  <si>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</si>
  <si>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</si>
  <si>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</si>
  <si>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</si>
  <si>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</si>
  <si>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</si>
  <si>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</si>
  <si>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</si>
  <si>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</si>
  <si>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</si>
  <si>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</si>
  <si>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</si>
  <si>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</si>
  <si>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</si>
  <si>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</si>
  <si>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</si>
  <si>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</si>
  <si>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</si>
  <si>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</si>
  <si>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</si>
  <si>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</si>
  <si>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</si>
  <si>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</si>
  <si>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</si>
  <si>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</si>
  <si>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</si>
  <si>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</si>
  <si>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</si>
  <si>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</si>
  <si>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</si>
  <si>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</si>
  <si>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</si>
  <si>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</si>
  <si>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</si>
  <si>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</si>
  <si>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</si>
  <si>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</si>
  <si>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</si>
  <si>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</si>
  <si>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</si>
  <si>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</si>
  <si>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</si>
  <si>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</si>
  <si>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</si>
  <si>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</si>
  <si>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</si>
  <si>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</si>
  <si>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</si>
  <si>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</si>
  <si>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</si>
  <si>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</si>
  <si>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</si>
  <si>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</si>
  <si>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</si>
  <si>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</si>
  <si>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</si>
  <si>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</si>
  <si>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</si>
  <si>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</si>
  <si>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</si>
  <si>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</si>
  <si>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</si>
  <si>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</si>
  <si>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</si>
  <si>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</si>
  <si>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</si>
  <si>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</si>
  <si>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</si>
  <si>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</si>
  <si>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</si>
  <si>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</si>
  <si>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</si>
  <si>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</si>
  <si>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</si>
  <si>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</si>
  <si>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</si>
  <si>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</si>
  <si>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</si>
  <si>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</si>
  <si>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</si>
  <si>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</si>
  <si>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</si>
  <si>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</si>
  <si>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</si>
  <si>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</si>
  <si>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</si>
  <si>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</si>
  <si>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</si>
  <si>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</si>
  <si>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</si>
  <si>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</si>
  <si>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</si>
  <si>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</si>
  <si>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</si>
  <si>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</si>
  <si>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</si>
  <si>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</si>
  <si>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</si>
  <si>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</si>
  <si>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</si>
  <si>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</si>
  <si>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</si>
  <si>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</si>
  <si>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</si>
  <si>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</si>
  <si>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</si>
  <si>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</si>
  <si>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</si>
  <si>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</si>
  <si>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</si>
  <si>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</si>
  <si>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</si>
  <si>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</si>
  <si>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</si>
  <si>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</si>
  <si>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</si>
  <si>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</si>
  <si>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</si>
  <si>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</si>
  <si>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</si>
  <si>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</si>
  <si>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</si>
  <si>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</si>
  <si>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</si>
  <si>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</si>
  <si>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</si>
  <si>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</si>
  <si>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</si>
  <si>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</si>
  <si>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</si>
  <si>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</si>
  <si>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</si>
  <si>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</si>
  <si>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</si>
  <si>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</si>
  <si>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</si>
  <si>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</si>
  <si>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</si>
  <si>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</si>
  <si>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</si>
  <si>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</si>
  <si>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</si>
  <si>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</si>
  <si>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</si>
  <si>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</si>
  <si>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</si>
  <si>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</si>
  <si>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</si>
  <si>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</si>
  <si>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</si>
  <si>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</si>
  <si>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</si>
  <si>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</si>
  <si>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</si>
  <si>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</si>
  <si>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</si>
  <si>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</si>
  <si>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</si>
  <si>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</si>
  <si>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</si>
  <si>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</si>
  <si>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</si>
  <si>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</si>
  <si>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</si>
  <si>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</si>
  <si>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</si>
  <si>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</si>
  <si>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</si>
  <si>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</si>
  <si>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</si>
  <si>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</si>
  <si>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</si>
  <si>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</si>
  <si>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</si>
  <si>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</si>
  <si>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</si>
  <si>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</si>
  <si>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</si>
  <si>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</si>
  <si>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</si>
  <si>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</si>
  <si>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</si>
  <si>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</si>
  <si>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</si>
  <si>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</si>
  <si>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</si>
  <si>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</si>
  <si>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</si>
  <si>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</si>
  <si>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</si>
  <si>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</si>
  <si>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</si>
  <si>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</si>
  <si>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</si>
  <si>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</si>
  <si>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</si>
  <si>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</si>
  <si>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</si>
  <si>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</si>
  <si>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</si>
  <si>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</si>
  <si>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</si>
  <si>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</si>
  <si>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</si>
  <si>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</si>
  <si>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</si>
  <si>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</si>
  <si>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</si>
  <si>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</si>
  <si>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</si>
  <si>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</si>
  <si>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</si>
  <si>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</si>
  <si>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</si>
  <si>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</si>
  <si>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</si>
  <si>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</si>
  <si>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</si>
  <si>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</si>
  <si>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</si>
  <si>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</si>
  <si>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</si>
  <si>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</si>
  <si>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</si>
  <si>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</si>
  <si>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</si>
  <si>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</si>
  <si>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</si>
  <si>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</si>
  <si>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</si>
  <si>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</si>
  <si>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</si>
  <si>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</si>
  <si>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</si>
  <si>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</si>
  <si>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</si>
  <si>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</si>
  <si>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</si>
  <si>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</si>
  <si>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</si>
  <si>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</si>
  <si>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</si>
  <si>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</si>
  <si>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</si>
  <si>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</si>
  <si>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</si>
  <si>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</si>
  <si>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</si>
  <si>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</si>
  <si>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</si>
  <si>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</si>
  <si>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</si>
  <si>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</si>
  <si>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</si>
  <si>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</si>
  <si>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</si>
  <si>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</si>
  <si>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</si>
  <si>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</si>
  <si>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</si>
  <si>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</si>
  <si>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</si>
  <si>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</si>
  <si>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</si>
  <si>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</si>
  <si>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</si>
  <si>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</si>
  <si>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</si>
  <si>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</si>
  <si>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</si>
  <si>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</si>
  <si>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</si>
  <si>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</si>
  <si>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</si>
  <si>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</si>
  <si>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</si>
  <si>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</si>
  <si>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</si>
  <si>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</si>
  <si>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</si>
  <si>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</si>
  <si>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</si>
  <si>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</si>
  <si>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</si>
  <si>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</si>
  <si>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</si>
  <si>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</si>
  <si>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</si>
  <si>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</si>
  <si>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</si>
  <si>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</si>
  <si>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</si>
  <si>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</si>
  <si>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</si>
  <si>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</si>
  <si>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</si>
  <si>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</si>
  <si>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</si>
  <si>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</si>
  <si>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</si>
  <si>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</si>
  <si>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</si>
  <si>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</si>
  <si>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</si>
  <si>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</si>
  <si>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</si>
  <si>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</si>
  <si>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</si>
  <si>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</si>
  <si>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</si>
  <si>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</si>
  <si>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</si>
  <si>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</si>
  <si>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</si>
  <si>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</si>
  <si>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</si>
  <si>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</si>
  <si>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</si>
  <si>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</si>
  <si>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</si>
  <si>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</si>
  <si>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</si>
  <si>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</si>
  <si>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</si>
  <si>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</si>
  <si>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</si>
  <si>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</si>
  <si>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</si>
  <si>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</si>
  <si>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</si>
  <si>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</si>
  <si>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</si>
  <si>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</si>
  <si>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</si>
  <si>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</si>
  <si>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</si>
  <si>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</si>
  <si>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</si>
  <si>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</si>
  <si>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</si>
  <si>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</si>
  <si>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</si>
  <si>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</si>
  <si>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</si>
  <si>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</si>
  <si>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</si>
  <si>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</si>
  <si>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</si>
  <si>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</si>
  <si>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</si>
  <si>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</si>
  <si>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</si>
  <si>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</si>
  <si>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</si>
  <si>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</si>
  <si>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</si>
  <si>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</si>
  <si>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</si>
  <si>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</si>
  <si>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</si>
  <si>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</si>
  <si>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</si>
  <si>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</si>
  <si>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</si>
  <si>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</si>
  <si>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</si>
  <si>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</si>
  <si>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</si>
  <si>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</si>
  <si>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</si>
  <si>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</si>
  <si>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</si>
  <si>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</si>
  <si>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</si>
  <si>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</si>
  <si>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</si>
  <si>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</si>
  <si>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</si>
  <si>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</si>
  <si>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</si>
  <si>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</si>
  <si>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</si>
  <si>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</si>
  <si>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</si>
  <si>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</si>
  <si>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</si>
  <si>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</si>
  <si>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</si>
  <si>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</si>
  <si>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</si>
  <si>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</si>
  <si>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</si>
  <si>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</si>
  <si>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</si>
  <si>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</si>
  <si>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</si>
  <si>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</si>
  <si>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</si>
  <si>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</si>
  <si>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</si>
  <si>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</si>
  <si>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</si>
  <si>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</si>
  <si>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</si>
  <si>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</si>
  <si>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</si>
  <si>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</si>
  <si>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</si>
  <si>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</si>
  <si>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</si>
  <si>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</si>
  <si>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</si>
  <si>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</si>
  <si>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</si>
  <si>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</si>
  <si>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</si>
  <si>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</si>
  <si>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</si>
  <si>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</si>
  <si>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</si>
  <si>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</si>
  <si>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</si>
  <si>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</si>
  <si>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</si>
  <si>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</si>
  <si>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</si>
  <si>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</si>
  <si>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</si>
  <si>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</si>
  <si>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</si>
  <si>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</si>
  <si>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</si>
  <si>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</si>
  <si>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</si>
  <si>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</si>
  <si>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</si>
  <si>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</si>
  <si>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</si>
  <si>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</si>
  <si>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</si>
  <si>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</si>
  <si>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</si>
  <si>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</si>
  <si>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</si>
  <si>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</si>
  <si>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</si>
  <si>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</si>
  <si>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</si>
  <si>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</si>
  <si>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</si>
  <si>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</si>
  <si>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</si>
  <si>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</si>
  <si>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</si>
  <si>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</si>
  <si>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</si>
  <si>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</si>
  <si>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</si>
  <si>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</si>
  <si>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</si>
  <si>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</si>
  <si>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</si>
  <si>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</si>
  <si>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</si>
  <si>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</si>
  <si>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</si>
  <si>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</si>
  <si>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</si>
  <si>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</si>
  <si>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</si>
  <si>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</si>
  <si>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</si>
  <si>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</si>
  <si>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</si>
  <si>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</si>
  <si>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</si>
  <si>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</si>
  <si>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</si>
  <si>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</si>
  <si>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</si>
  <si>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</si>
  <si>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</si>
  <si>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</si>
  <si>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</si>
  <si>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</si>
  <si>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</si>
  <si>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</si>
  <si>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</si>
  <si>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</si>
  <si>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</si>
  <si>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</si>
  <si>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</si>
  <si>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</si>
  <si>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</si>
  <si>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</si>
  <si>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</si>
  <si>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</si>
  <si>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</si>
  <si>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</si>
  <si>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</si>
  <si>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</si>
  <si>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</si>
  <si>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</si>
  <si>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</si>
  <si>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</si>
  <si>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</si>
  <si>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</si>
  <si>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</si>
  <si>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</si>
  <si>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</si>
  <si>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</si>
  <si>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</si>
  <si>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</si>
  <si>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</si>
  <si>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</si>
  <si>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</si>
  <si>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</si>
  <si>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</si>
  <si>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</si>
  <si>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</si>
  <si>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</si>
  <si>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</si>
  <si>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</si>
  <si>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</si>
  <si>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</si>
  <si>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</si>
  <si>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</si>
  <si>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</si>
  <si>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</si>
  <si>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</si>
  <si>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</si>
  <si>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</si>
  <si>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</si>
  <si>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</si>
  <si>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</si>
  <si>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</si>
  <si>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</si>
  <si>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</si>
  <si>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</si>
  <si>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</si>
  <si>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</si>
  <si>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</si>
  <si>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</si>
  <si>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</si>
  <si>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</si>
  <si>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</si>
  <si>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</si>
  <si>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</si>
  <si>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</si>
  <si>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</si>
  <si>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</si>
  <si>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</si>
  <si>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</si>
  <si>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</si>
  <si>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</si>
  <si>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</si>
  <si>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</si>
  <si>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</si>
  <si>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</si>
  <si>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</si>
  <si>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</si>
  <si>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</si>
  <si>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</si>
  <si>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</si>
  <si>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</si>
  <si>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</si>
  <si>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</si>
  <si>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</si>
  <si>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</si>
  <si>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</si>
  <si>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</si>
  <si>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</si>
  <si>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</si>
  <si>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</si>
  <si>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</si>
  <si>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</si>
  <si>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</si>
  <si>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</si>
  <si>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</si>
  <si>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</si>
  <si>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</si>
  <si>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</si>
  <si>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</si>
  <si>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</si>
  <si>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</si>
  <si>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</si>
  <si>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</si>
  <si>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</si>
  <si>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</si>
  <si>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</si>
  <si>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</si>
  <si>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</si>
  <si>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</si>
  <si>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</si>
  <si>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</si>
  <si>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</si>
  <si>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</si>
  <si>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</si>
  <si>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</si>
  <si>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</si>
  <si>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</si>
  <si>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</si>
  <si>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</si>
  <si>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</si>
  <si>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</si>
  <si>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</si>
  <si>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</si>
  <si>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</si>
  <si>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</si>
  <si>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</si>
  <si>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</si>
  <si>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</si>
  <si>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</si>
  <si>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</si>
  <si>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</si>
  <si>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</si>
  <si>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</si>
  <si>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</si>
  <si>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</si>
  <si>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</si>
  <si>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</si>
  <si>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</si>
  <si>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</si>
  <si>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</si>
  <si>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</si>
  <si>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</si>
  <si>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</si>
  <si>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</si>
  <si>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</si>
  <si>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</si>
  <si>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</si>
  <si>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</si>
  <si>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</si>
  <si>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</si>
  <si>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</si>
  <si>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</si>
  <si>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</si>
  <si>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</si>
  <si>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</si>
  <si>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</si>
  <si>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</si>
  <si>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</si>
  <si>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</si>
  <si>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</si>
  <si>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</si>
  <si>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</si>
  <si>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</si>
  <si>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</si>
  <si>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</si>
  <si>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</si>
  <si>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</si>
  <si>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</si>
  <si>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</si>
  <si>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</si>
  <si>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</si>
  <si>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</si>
  <si>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</si>
  <si>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</si>
  <si>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</si>
  <si>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</si>
  <si>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</si>
  <si>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</si>
  <si>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</si>
  <si>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</si>
  <si>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</si>
  <si>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</si>
  <si>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</si>
  <si>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</si>
  <si>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</si>
  <si>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</si>
  <si>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</si>
  <si>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</si>
  <si>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</si>
  <si>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</si>
  <si>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</si>
  <si>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</si>
  <si>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</si>
  <si>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</si>
  <si>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</si>
  <si>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</si>
  <si>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</si>
  <si>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</si>
  <si>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</si>
  <si>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</si>
  <si>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</si>
  <si>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</si>
  <si>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</si>
  <si>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</si>
  <si>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</si>
  <si>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</si>
  <si>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</si>
  <si>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</si>
  <si>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</si>
  <si>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</si>
  <si>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</si>
  <si>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</si>
  <si>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</si>
  <si>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</si>
  <si>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</si>
  <si>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</si>
  <si>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</si>
  <si>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</si>
  <si>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</si>
  <si>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</si>
  <si>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</si>
  <si>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</si>
  <si>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</si>
  <si>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</si>
  <si>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</si>
  <si>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</si>
  <si>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</si>
  <si>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</si>
  <si>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</si>
  <si>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</si>
  <si>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</si>
  <si>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</si>
  <si>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</si>
  <si>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</si>
  <si>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</si>
  <si>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</si>
  <si>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</si>
  <si>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</si>
  <si>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</si>
  <si>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</si>
  <si>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</si>
  <si>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</si>
  <si>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</si>
  <si>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</si>
  <si>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</si>
  <si>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</si>
  <si>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</si>
  <si>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</si>
  <si>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</si>
  <si>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</si>
  <si>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</si>
  <si>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</si>
  <si>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</si>
  <si>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</si>
  <si>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</si>
  <si>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</si>
  <si>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</si>
  <si>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</si>
  <si>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</si>
  <si>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</si>
  <si>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</si>
  <si>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</si>
  <si>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</si>
  <si>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</si>
  <si>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</si>
  <si>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</si>
  <si>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</si>
  <si>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</si>
  <si>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</si>
  <si>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</si>
  <si>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</si>
  <si>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</si>
  <si>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</si>
  <si>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</si>
  <si>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</si>
  <si>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</si>
  <si>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</si>
  <si>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</si>
  <si>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</si>
  <si>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</si>
  <si>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</si>
  <si>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</si>
  <si>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</si>
  <si>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</si>
  <si>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</si>
  <si>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</si>
  <si>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</si>
  <si>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</si>
  <si>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</si>
  <si>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</si>
  <si>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</si>
  <si>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</si>
  <si>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</si>
  <si>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</si>
  <si>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</si>
  <si>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</si>
  <si>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</si>
  <si>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</si>
  <si>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</si>
  <si>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</si>
  <si>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</si>
  <si>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</si>
  <si>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</si>
  <si>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</si>
  <si>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</si>
  <si>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</si>
  <si>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</si>
  <si>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</si>
  <si>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</si>
  <si>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</si>
  <si>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</si>
  <si>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</si>
  <si>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</si>
  <si>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</si>
  <si>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</si>
  <si>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</si>
  <si>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</si>
  <si>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</si>
  <si>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</si>
  <si>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</si>
  <si>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</si>
  <si>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</si>
  <si>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</si>
  <si>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</si>
  <si>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</si>
  <si>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</si>
  <si>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</si>
  <si>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</si>
  <si>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</si>
  <si>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</si>
  <si>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</si>
  <si>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</si>
  <si>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</si>
  <si>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</si>
  <si>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</si>
  <si>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</si>
  <si>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</si>
  <si>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</si>
  <si>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</si>
  <si>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</si>
  <si>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</si>
  <si>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</si>
  <si>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</si>
  <si>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</si>
  <si>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</si>
  <si>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</si>
  <si>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</si>
  <si>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</si>
  <si>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</si>
  <si>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</si>
  <si>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</si>
  <si>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</si>
  <si>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</si>
  <si>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</si>
  <si>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</si>
  <si>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</si>
  <si>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</si>
  <si>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</si>
  <si>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</si>
  <si>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</si>
  <si>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</si>
  <si>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</si>
  <si>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</si>
  <si>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</si>
  <si>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</si>
  <si>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</si>
  <si>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</si>
  <si>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</si>
  <si>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</si>
  <si>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</si>
  <si>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</si>
  <si>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</si>
  <si>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</si>
  <si>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</si>
  <si>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</si>
  <si>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</si>
  <si>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</si>
  <si>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</si>
  <si>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</si>
  <si>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</si>
  <si>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</si>
  <si>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</si>
  <si>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</si>
  <si>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</si>
  <si>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</si>
  <si>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</si>
  <si>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</si>
  <si>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</si>
  <si>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</si>
  <si>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</si>
  <si>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</si>
  <si>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</si>
  <si>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</si>
  <si>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</si>
  <si>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</si>
  <si>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</si>
  <si>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</si>
  <si>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</si>
  <si>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</si>
  <si>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</si>
  <si>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</si>
  <si>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</si>
  <si>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</si>
  <si>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</si>
  <si>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</si>
  <si>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</si>
  <si>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</si>
  <si>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</si>
  <si>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</si>
  <si>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</si>
  <si>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</si>
  <si>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</si>
  <si>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</si>
  <si>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</si>
  <si>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</si>
  <si>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</si>
  <si>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</si>
  <si>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</si>
  <si>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</si>
  <si>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</si>
  <si>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</si>
  <si>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</si>
  <si>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</si>
  <si>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</si>
  <si>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</si>
  <si>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</si>
  <si>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</si>
  <si>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</si>
  <si>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</si>
  <si>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</si>
  <si>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</si>
  <si>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</si>
  <si>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</si>
  <si>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</si>
  <si>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</si>
  <si>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</si>
  <si>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</si>
  <si>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</si>
  <si>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</si>
  <si>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</si>
  <si>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</si>
  <si>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</si>
  <si>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</si>
  <si>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</si>
  <si>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</si>
  <si>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</si>
  <si>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</si>
  <si>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</si>
  <si>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</si>
  <si>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</si>
  <si>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</si>
  <si>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</si>
  <si>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</si>
  <si>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</si>
  <si>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</si>
  <si>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</si>
  <si>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</si>
  <si>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</si>
  <si>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</si>
  <si>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</si>
  <si>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</si>
  <si>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</si>
  <si>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</si>
  <si>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</si>
  <si>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</si>
  <si>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</si>
  <si>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</si>
  <si>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</si>
  <si>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</si>
  <si>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</si>
  <si>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</si>
  <si>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</si>
  <si>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</si>
  <si>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</si>
  <si>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</si>
  <si>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</si>
  <si>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</si>
  <si>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</si>
  <si>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</si>
  <si>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</si>
  <si>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</si>
  <si>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</si>
  <si>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</si>
  <si>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</si>
  <si>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</si>
  <si>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</si>
  <si>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</si>
  <si>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</si>
  <si>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</si>
  <si>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</si>
  <si>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</si>
  <si>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</si>
  <si>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</si>
  <si>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</si>
  <si>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</si>
  <si>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</si>
  <si>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</si>
  <si>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</si>
  <si>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</si>
  <si>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</si>
  <si>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</si>
  <si>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</si>
  <si>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</si>
  <si>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</si>
  <si>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</si>
  <si>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</si>
  <si>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</si>
  <si>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</si>
  <si>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</si>
  <si>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</si>
  <si>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</si>
  <si>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</si>
  <si>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</si>
  <si>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</si>
  <si>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</si>
  <si>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</si>
  <si>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</si>
  <si>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</si>
  <si>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</si>
  <si>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</si>
  <si>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</si>
  <si>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</si>
  <si>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</si>
  <si>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</si>
  <si>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</si>
  <si>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</si>
  <si>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</si>
  <si>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</si>
  <si>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</si>
  <si>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</si>
  <si>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</si>
  <si>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</si>
  <si>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</si>
  <si>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</si>
  <si>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</si>
  <si>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</si>
  <si>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</si>
  <si>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</si>
  <si>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</si>
  <si>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</si>
  <si>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</si>
  <si>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</si>
  <si>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</si>
  <si>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</si>
  <si>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</si>
  <si>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</si>
  <si>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</si>
  <si>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</si>
  <si>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</si>
  <si>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</si>
  <si>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</si>
  <si>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</si>
  <si>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</si>
  <si>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</si>
  <si>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</si>
  <si>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</si>
  <si>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</si>
  <si>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</si>
  <si>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</si>
  <si>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</si>
  <si>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</si>
  <si>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</si>
  <si>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</si>
  <si>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</si>
  <si>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</si>
  <si>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</si>
  <si>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</si>
  <si>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</si>
  <si>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</si>
  <si>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</si>
  <si>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</si>
  <si>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</si>
  <si>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</si>
  <si>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</si>
  <si>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</si>
  <si>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</si>
  <si>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</si>
  <si>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</si>
  <si>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</si>
  <si>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</si>
  <si>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</si>
  <si>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</si>
  <si>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</si>
  <si>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</si>
  <si>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</si>
  <si>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</si>
  <si>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</si>
  <si>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</si>
  <si>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</si>
  <si>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</si>
  <si>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</si>
  <si>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</si>
  <si>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</si>
  <si>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</si>
  <si>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</si>
  <si>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</si>
  <si>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</si>
  <si>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</si>
  <si>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</si>
  <si>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</si>
  <si>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</si>
  <si>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</si>
  <si>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</si>
  <si>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</si>
  <si>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</si>
  <si>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</si>
  <si>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</si>
  <si>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</si>
  <si>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</si>
  <si>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</si>
  <si>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</si>
  <si>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</si>
  <si>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</si>
  <si>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</si>
  <si>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</si>
  <si>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</si>
  <si>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</si>
  <si>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</si>
  <si>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</si>
  <si>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</si>
  <si>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</si>
  <si>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</si>
  <si>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</si>
  <si>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</si>
  <si>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</si>
  <si>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</si>
  <si>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</si>
  <si>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</si>
  <si>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</si>
  <si>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</si>
  <si>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</si>
  <si>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</si>
  <si>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</si>
  <si>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</si>
  <si>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</si>
  <si>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</si>
  <si>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</si>
  <si>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</si>
  <si>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</si>
  <si>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</si>
  <si>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</si>
  <si>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</si>
  <si>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</si>
  <si>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</si>
  <si>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</si>
  <si>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</si>
  <si>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</si>
  <si>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</si>
  <si>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</si>
  <si>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</si>
  <si>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</si>
  <si>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</si>
  <si>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</si>
  <si>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</si>
  <si>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</si>
  <si>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</si>
  <si>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</si>
  <si>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</si>
  <si>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</si>
  <si>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</si>
  <si>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</si>
  <si>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</si>
  <si>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</si>
  <si>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</si>
  <si>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</si>
  <si>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</si>
  <si>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</si>
  <si>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</si>
  <si>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</si>
  <si>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</si>
  <si>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</si>
  <si>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</si>
  <si>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</si>
  <si>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</si>
  <si>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</si>
  <si>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</si>
  <si>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</si>
  <si>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</si>
  <si>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</si>
  <si>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</si>
  <si>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</si>
  <si>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</si>
  <si>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</si>
  <si>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</si>
  <si>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</si>
  <si>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</si>
  <si>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</si>
  <si>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</si>
  <si>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</si>
  <si>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</si>
  <si>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</si>
  <si>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</si>
  <si>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</si>
  <si>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</si>
  <si>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</si>
  <si>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</si>
  <si>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</si>
  <si>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</si>
  <si>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</si>
  <si>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</si>
  <si>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</si>
  <si>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</si>
  <si>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</si>
  <si>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</si>
  <si>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</si>
  <si>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</si>
  <si>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</si>
  <si>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</si>
  <si>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</si>
  <si>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</si>
  <si>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</si>
  <si>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</si>
  <si>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</si>
  <si>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</si>
  <si>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</si>
  <si>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</si>
  <si>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</si>
  <si>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</si>
  <si>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</si>
  <si>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</si>
  <si>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</si>
  <si>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</si>
  <si>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</si>
  <si>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</si>
  <si>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</si>
  <si>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</si>
  <si>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</si>
  <si>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</si>
  <si>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</si>
  <si>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</si>
  <si>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</si>
  <si>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</si>
  <si>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</si>
  <si>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</si>
  <si>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</si>
  <si>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</si>
  <si>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</si>
  <si>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</si>
  <si>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</si>
  <si>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</si>
  <si>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</si>
  <si>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</si>
  <si>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</si>
  <si>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</si>
  <si>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</si>
  <si>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</si>
  <si>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</si>
  <si>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</si>
  <si>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</si>
  <si>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</si>
  <si>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</si>
  <si>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</si>
  <si>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</si>
  <si>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</si>
  <si>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</si>
  <si>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</si>
  <si>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</si>
  <si>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</si>
  <si>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</si>
  <si>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</si>
  <si>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</si>
  <si>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</si>
  <si>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</si>
  <si>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</si>
  <si>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</si>
  <si>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</si>
  <si>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</si>
  <si>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</si>
  <si>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</si>
  <si>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</si>
  <si>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</si>
  <si>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</si>
  <si>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</si>
  <si>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</si>
  <si>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</si>
  <si>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</si>
  <si>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</si>
  <si>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</si>
  <si>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</si>
  <si>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</si>
  <si>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</si>
  <si>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</si>
  <si>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</si>
  <si>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</si>
  <si>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</si>
  <si>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</si>
  <si>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</si>
  <si>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</si>
  <si>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</si>
  <si>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</si>
  <si>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</si>
  <si>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</si>
  <si>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</si>
  <si>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</si>
  <si>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</si>
  <si>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</si>
  <si>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</si>
  <si>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</si>
  <si>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</si>
  <si>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</si>
  <si>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</si>
  <si>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</si>
  <si>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</si>
  <si>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</si>
  <si>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</si>
  <si>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</si>
  <si>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</si>
  <si>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</si>
  <si>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</si>
  <si>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</si>
  <si>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</si>
  <si>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</si>
  <si>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</si>
  <si>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</si>
  <si>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</si>
  <si>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</si>
  <si>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</si>
  <si>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</si>
  <si>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</si>
  <si>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</si>
  <si>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</si>
  <si>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</si>
  <si>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</si>
  <si>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</si>
  <si>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</si>
  <si>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</si>
  <si>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</si>
  <si>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</si>
  <si>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</si>
  <si>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</si>
  <si>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</si>
  <si>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</si>
  <si>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</si>
  <si>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</si>
  <si>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</si>
  <si>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</si>
  <si>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</si>
  <si>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</si>
  <si>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</si>
  <si>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</si>
  <si>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</si>
  <si>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</si>
  <si>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</si>
  <si>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</si>
  <si>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</si>
  <si>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</si>
  <si>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</si>
  <si>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</si>
  <si>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</si>
  <si>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</si>
  <si>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</si>
  <si>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</si>
  <si>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</si>
  <si>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</si>
  <si>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</si>
  <si>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</si>
  <si>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</si>
  <si>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</si>
  <si>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</si>
  <si>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</si>
  <si>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</si>
  <si>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</si>
  <si>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</si>
  <si>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</si>
  <si>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</si>
  <si>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</si>
  <si>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</si>
  <si>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</si>
  <si>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</si>
  <si>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</si>
  <si>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</si>
  <si>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</si>
  <si>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</si>
  <si>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</si>
  <si>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</si>
  <si>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</si>
  <si>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</si>
  <si>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</si>
  <si>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</si>
  <si>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</si>
  <si>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</si>
  <si>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</si>
  <si>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</si>
  <si>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</si>
  <si>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</si>
  <si>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</si>
  <si>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</si>
  <si>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</si>
  <si>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</si>
  <si>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</si>
  <si>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</si>
  <si>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</si>
  <si>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</si>
  <si>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</si>
  <si>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</si>
  <si>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</si>
  <si>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</si>
  <si>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</si>
  <si>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</si>
  <si>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</si>
  <si>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</si>
  <si>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</si>
  <si>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</si>
  <si>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</si>
  <si>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</si>
  <si>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</si>
  <si>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</si>
  <si>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</si>
  <si>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</si>
  <si>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</si>
  <si>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</si>
  <si>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</si>
  <si>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</si>
  <si>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</si>
  <si>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</si>
  <si>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</si>
  <si>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</si>
  <si>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</si>
  <si>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</si>
  <si>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</si>
  <si>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</si>
  <si>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</si>
  <si>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</si>
  <si>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</si>
  <si>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</si>
  <si>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</si>
  <si>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</si>
  <si>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</si>
  <si>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</si>
  <si>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</si>
  <si>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</si>
  <si>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</si>
  <si>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</si>
  <si>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</si>
  <si>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</si>
  <si>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</si>
  <si>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</si>
  <si>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</si>
  <si>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</si>
  <si>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</si>
  <si>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</si>
  <si>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</si>
  <si>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</si>
  <si>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</si>
  <si>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</si>
  <si>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</si>
  <si>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</si>
  <si>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</si>
  <si>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</si>
  <si>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</si>
  <si>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</si>
  <si>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</si>
  <si>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</si>
  <si>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</si>
  <si>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</si>
  <si>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</si>
  <si>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</si>
  <si>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</si>
  <si>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</si>
  <si>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</si>
  <si>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</si>
  <si>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</si>
  <si>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</si>
  <si>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</si>
  <si>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</si>
  <si>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</si>
  <si>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</si>
  <si>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</si>
  <si>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</si>
  <si>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</si>
  <si>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</si>
  <si>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</si>
  <si>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</si>
  <si>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</si>
  <si>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</si>
  <si>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</si>
  <si>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</si>
  <si>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</si>
  <si>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</si>
  <si>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</si>
  <si>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</si>
  <si>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</si>
  <si>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</si>
  <si>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</si>
  <si>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</si>
  <si>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</si>
  <si>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</si>
  <si>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</si>
  <si>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</si>
  <si>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</si>
  <si>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</si>
  <si>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</si>
  <si>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</si>
  <si>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</si>
  <si>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</si>
  <si>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</si>
  <si>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</si>
  <si>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</si>
  <si>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</si>
  <si>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</si>
  <si>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</si>
  <si>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</si>
  <si>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</si>
  <si>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</si>
  <si>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</si>
  <si>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</si>
  <si>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</si>
  <si>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</si>
  <si>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</si>
  <si>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</si>
  <si>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</si>
  <si>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</si>
  <si>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</si>
  <si>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</si>
  <si>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</si>
  <si>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</si>
  <si>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</si>
  <si>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</si>
  <si>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</si>
  <si>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</si>
  <si>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</si>
  <si>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</si>
  <si>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</si>
  <si>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</si>
  <si>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</si>
  <si>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</si>
  <si>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</si>
  <si>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</si>
  <si>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</si>
  <si>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</si>
  <si>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</si>
  <si>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</si>
  <si>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</si>
  <si>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</si>
  <si>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</si>
  <si>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</si>
  <si>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</si>
  <si>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</si>
  <si>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</si>
  <si>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</si>
  <si>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</si>
  <si>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</si>
  <si>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</si>
  <si>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</si>
  <si>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</si>
  <si>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</si>
  <si>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</si>
  <si>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</si>
  <si>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</si>
  <si>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</si>
  <si>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</si>
  <si>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</si>
  <si>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</si>
  <si>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</si>
  <si>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</si>
  <si>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</si>
  <si>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</si>
  <si>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</si>
  <si>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</si>
  <si>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</si>
  <si>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</si>
  <si>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</si>
  <si>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</si>
  <si>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</si>
  <si>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</si>
  <si>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</si>
  <si>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</si>
  <si>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</si>
  <si>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</si>
  <si>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</si>
  <si>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</si>
  <si>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</si>
  <si>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</si>
  <si>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</si>
  <si>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</si>
  <si>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</si>
  <si>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</si>
  <si>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</si>
  <si>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</si>
  <si>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</si>
  <si>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</si>
  <si>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</si>
  <si>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</si>
  <si>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</si>
  <si>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</si>
  <si>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</si>
  <si>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</si>
  <si>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</si>
  <si>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</si>
  <si>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</si>
  <si>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</si>
  <si>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</si>
  <si>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</si>
  <si>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</si>
  <si>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</si>
  <si>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</si>
  <si>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</si>
  <si>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</si>
  <si>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</si>
  <si>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</si>
  <si>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</si>
  <si>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</si>
  <si>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</si>
  <si>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</si>
  <si>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</si>
  <si>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</si>
  <si>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</si>
  <si>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</si>
  <si>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</si>
  <si>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</si>
  <si>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</si>
  <si>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</si>
  <si>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</si>
  <si>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</si>
  <si>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</si>
  <si>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</si>
  <si>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</si>
  <si>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</si>
  <si>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</si>
  <si>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</si>
  <si>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</si>
  <si>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</si>
  <si>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</si>
  <si>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</si>
  <si>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</si>
  <si>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</si>
  <si>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</si>
  <si>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</si>
  <si>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</si>
  <si>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</si>
  <si>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</si>
  <si>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</si>
  <si>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</si>
  <si>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</si>
  <si>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</si>
  <si>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</si>
  <si>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</si>
  <si>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</si>
  <si>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</si>
  <si>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</si>
  <si>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</si>
  <si>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</si>
  <si>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</si>
  <si>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</si>
  <si>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</si>
  <si>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</si>
  <si>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</si>
  <si>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</si>
  <si>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</si>
  <si>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</si>
  <si>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</si>
  <si>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</si>
  <si>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</si>
  <si>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</si>
  <si>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</si>
  <si>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</si>
  <si>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</si>
  <si>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</si>
  <si>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</si>
  <si>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</si>
  <si>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</si>
  <si>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</si>
  <si>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</si>
  <si>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</si>
  <si>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</si>
  <si>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</si>
  <si>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</si>
  <si>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</si>
  <si>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</si>
  <si>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</si>
  <si>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</si>
  <si>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</si>
  <si>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</si>
  <si>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</si>
  <si>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</si>
  <si>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</si>
  <si>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</si>
  <si>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</si>
  <si>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</si>
  <si>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</si>
  <si>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</si>
  <si>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</si>
  <si>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</si>
  <si>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</si>
  <si>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</si>
  <si>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</si>
  <si>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</si>
  <si>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</si>
  <si>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</si>
  <si>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</si>
  <si>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</si>
  <si>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</si>
  <si>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</si>
  <si>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</si>
  <si>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</si>
  <si>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</si>
  <si>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</si>
  <si>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</si>
  <si>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</si>
  <si>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</si>
  <si>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</si>
  <si>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</si>
  <si>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</si>
  <si>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</si>
  <si>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</si>
  <si>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</si>
  <si>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</si>
  <si>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</si>
  <si>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</si>
  <si>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</si>
  <si>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</si>
  <si>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</si>
  <si>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</si>
  <si>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</si>
  <si>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</si>
  <si>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</si>
  <si>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</si>
  <si>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</si>
  <si>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</si>
  <si>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</si>
  <si>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</si>
  <si>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</si>
  <si>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</si>
  <si>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</si>
  <si>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</si>
  <si>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</si>
  <si>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</si>
  <si>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</si>
  <si>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</si>
  <si>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</si>
  <si>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</si>
  <si>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</si>
  <si>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</si>
  <si>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</si>
  <si>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</si>
  <si>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</si>
  <si>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</si>
  <si>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</si>
  <si>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</si>
  <si>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</si>
  <si>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</si>
  <si>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</si>
  <si>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</si>
  <si>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</si>
  <si>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</si>
  <si>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</si>
  <si>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</si>
  <si>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</si>
  <si>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</si>
  <si>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</si>
  <si>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</si>
  <si>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</si>
  <si>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</si>
  <si>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</si>
  <si>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</si>
  <si>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</si>
  <si>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</si>
  <si>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</si>
  <si>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</si>
  <si>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</si>
  <si>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</si>
  <si>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</si>
  <si>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</si>
  <si>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</si>
  <si>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</si>
  <si>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</si>
  <si>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</si>
  <si>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</si>
  <si>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</si>
  <si>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</si>
  <si>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</si>
  <si>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</si>
  <si>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</si>
  <si>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</si>
  <si>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</si>
  <si>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</si>
  <si>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</si>
  <si>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</si>
  <si>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</si>
  <si>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</si>
  <si>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</si>
  <si>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</si>
  <si>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</si>
  <si>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</si>
  <si>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</si>
  <si>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</si>
  <si>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</si>
  <si>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</si>
  <si>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</si>
  <si>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</si>
  <si>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</si>
  <si>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</si>
  <si>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</si>
  <si>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</si>
  <si>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</si>
  <si>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</si>
  <si>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</si>
  <si>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</si>
  <si>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</si>
  <si>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</si>
  <si>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</si>
  <si>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</si>
  <si>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</si>
  <si>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</si>
  <si>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</si>
  <si>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</si>
  <si>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</si>
  <si>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</si>
  <si>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</si>
  <si>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</si>
  <si>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</si>
  <si>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</si>
  <si>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</si>
  <si>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</si>
  <si>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</si>
  <si>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</si>
  <si>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</si>
  <si>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</si>
  <si>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</si>
  <si>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</si>
  <si>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</si>
  <si>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</si>
  <si>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</si>
  <si>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</si>
  <si>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</si>
  <si>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</si>
  <si>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</si>
  <si>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</si>
  <si>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</si>
  <si>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</si>
  <si>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</si>
  <si>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</si>
  <si>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</si>
  <si>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</si>
  <si>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</si>
  <si>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</si>
  <si>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</si>
  <si>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</si>
  <si>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</si>
  <si>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</si>
  <si>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</si>
  <si>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</si>
  <si>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</si>
  <si>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</si>
  <si>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</si>
  <si>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</si>
  <si>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</si>
  <si>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</si>
  <si>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</si>
  <si>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</si>
  <si>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</si>
  <si>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</si>
  <si>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</si>
  <si>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</si>
  <si>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</si>
  <si>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</si>
  <si>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</si>
  <si>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</si>
  <si>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</si>
  <si>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</si>
  <si>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</si>
  <si>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</si>
  <si>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</si>
  <si>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</si>
  <si>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</si>
  <si>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</si>
  <si>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</si>
  <si>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</si>
  <si>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</si>
  <si>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</si>
  <si>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</si>
  <si>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</si>
  <si>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</si>
  <si>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</si>
  <si>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</si>
  <si>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</si>
  <si>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</si>
  <si>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</si>
  <si>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</si>
  <si>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</si>
  <si>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</si>
  <si>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</si>
  <si>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</si>
  <si>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</si>
  <si>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</si>
  <si>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</si>
  <si>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</si>
  <si>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</si>
  <si>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</si>
  <si>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</si>
  <si>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</si>
  <si>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</si>
  <si>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</si>
  <si>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</si>
  <si>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</si>
  <si>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</si>
  <si>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</si>
  <si>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</si>
  <si>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</si>
  <si>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</si>
  <si>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</si>
  <si>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</si>
  <si>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</si>
  <si>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</si>
  <si>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</si>
  <si>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</si>
  <si>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</si>
  <si>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</si>
  <si>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</si>
  <si>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</si>
  <si>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</si>
  <si>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</si>
  <si>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</si>
  <si>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</si>
  <si>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</si>
  <si>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</si>
  <si>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</si>
  <si>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</si>
  <si>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</si>
  <si>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</si>
  <si>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</si>
  <si>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</si>
  <si>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</si>
  <si>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</si>
  <si>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</si>
  <si>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</si>
  <si>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</si>
  <si>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</si>
  <si>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</si>
  <si>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</si>
  <si>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</si>
  <si>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</si>
  <si>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</si>
  <si>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</si>
  <si>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</si>
  <si>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</si>
  <si>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</si>
  <si>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</si>
  <si>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</si>
  <si>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</si>
  <si>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</si>
  <si>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</si>
  <si>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</si>
  <si>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</si>
  <si>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</si>
  <si>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</si>
  <si>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</si>
  <si>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</si>
  <si>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</si>
  <si>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</si>
  <si>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</si>
  <si>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</si>
  <si>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</si>
  <si>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</si>
  <si>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</si>
  <si>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</si>
  <si>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</si>
  <si>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</si>
  <si>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</si>
  <si>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</si>
  <si>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</si>
  <si>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</si>
  <si>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</si>
  <si>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</si>
  <si>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</si>
  <si>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</si>
  <si>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</si>
  <si>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</si>
  <si>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</si>
  <si>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</si>
  <si>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</si>
  <si>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</si>
  <si>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</si>
  <si>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</si>
  <si>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</si>
  <si>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</si>
  <si>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</si>
  <si>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</si>
  <si>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</si>
  <si>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</si>
  <si>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</si>
  <si>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</si>
  <si>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</si>
  <si>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</si>
  <si>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</si>
  <si>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</si>
  <si>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</si>
  <si>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</si>
  <si>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</si>
  <si>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</si>
  <si>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</si>
  <si>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</si>
  <si>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</si>
  <si>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</si>
  <si>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</si>
  <si>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</si>
  <si>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</si>
  <si>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</si>
  <si>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</si>
  <si>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</si>
  <si>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</si>
  <si>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</si>
  <si>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</si>
  <si>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</si>
  <si>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</si>
  <si>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</si>
  <si>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</si>
  <si>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</si>
  <si>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</si>
  <si>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</si>
  <si>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</si>
  <si>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</si>
  <si>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</si>
  <si>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</si>
  <si>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</si>
  <si>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</si>
  <si>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</si>
  <si>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</si>
  <si>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</si>
  <si>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</si>
  <si>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</si>
  <si>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</si>
  <si>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</si>
  <si>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</si>
  <si>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</si>
  <si>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</si>
  <si>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</si>
  <si>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</si>
  <si>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</si>
  <si>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</si>
  <si>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</si>
  <si>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</si>
  <si>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</si>
  <si>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</si>
  <si>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</si>
  <si>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</si>
  <si>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</si>
  <si>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</si>
  <si>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</si>
  <si>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</si>
  <si>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</si>
  <si>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</si>
  <si>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</si>
  <si>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</si>
  <si>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</si>
  <si>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</si>
  <si>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</si>
  <si>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</si>
  <si>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</si>
  <si>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</si>
  <si>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</si>
  <si>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</si>
  <si>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</si>
  <si>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</si>
  <si>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</si>
  <si>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</si>
  <si>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</si>
  <si>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</si>
  <si>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</si>
  <si>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</si>
  <si>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</si>
  <si>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</si>
  <si>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</si>
  <si>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</si>
  <si>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</si>
  <si>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</si>
  <si>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</si>
  <si>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</si>
  <si>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</si>
  <si>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</si>
  <si>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</si>
  <si>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</si>
  <si>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</si>
  <si>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</si>
  <si>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</si>
  <si>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</si>
  <si>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</si>
  <si>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</si>
  <si>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</si>
  <si>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</si>
  <si>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</si>
  <si>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</si>
  <si>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</si>
  <si>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</si>
  <si>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</si>
  <si>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</si>
  <si>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</si>
  <si>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</si>
  <si>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</si>
  <si>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</si>
  <si>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</si>
  <si>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</si>
  <si>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</si>
  <si>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</si>
  <si>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</si>
  <si>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</si>
  <si>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</si>
  <si>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</si>
  <si>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</si>
  <si>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</si>
  <si>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</si>
  <si>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</si>
  <si>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</si>
  <si>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</si>
  <si>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</si>
  <si>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</si>
  <si>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</si>
  <si>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</si>
  <si>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</si>
  <si>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</si>
  <si>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</si>
  <si>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</si>
  <si>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</si>
  <si>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</si>
  <si>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</si>
  <si>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</si>
  <si>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</si>
  <si>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</si>
  <si>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</si>
  <si>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</si>
  <si>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</si>
  <si>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</si>
  <si>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</si>
  <si>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</si>
  <si>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</si>
  <si>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</si>
  <si>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</si>
  <si>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</si>
  <si>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</si>
  <si>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</si>
  <si>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</si>
  <si>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</si>
  <si>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</si>
  <si>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</si>
  <si>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</si>
  <si>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</si>
  <si>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</si>
  <si>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</si>
  <si>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</si>
  <si>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</si>
  <si>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</si>
  <si>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</si>
  <si>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</si>
  <si>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</si>
  <si>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</si>
  <si>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</si>
  <si>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</si>
  <si>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</si>
  <si>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</si>
  <si>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</si>
  <si>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</si>
  <si>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</si>
  <si>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</si>
  <si>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</si>
  <si>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</si>
  <si>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</si>
  <si>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</si>
  <si>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</si>
  <si>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</si>
  <si>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</si>
  <si>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</si>
  <si>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</si>
  <si>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</si>
  <si>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</si>
  <si>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</si>
  <si>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</si>
  <si>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</si>
  <si>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</si>
  <si>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</si>
  <si>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</si>
  <si>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</si>
  <si>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</si>
  <si>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</si>
  <si>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</si>
  <si>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</si>
  <si>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</si>
  <si>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</si>
  <si>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</si>
  <si>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</si>
  <si>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</si>
  <si>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</si>
  <si>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</si>
  <si>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</si>
  <si>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</si>
  <si>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</si>
  <si>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</si>
  <si>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</si>
  <si>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</si>
  <si>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</si>
  <si>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</si>
  <si>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</si>
  <si>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</si>
  <si>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</si>
  <si>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</si>
  <si>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</si>
  <si>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</si>
  <si>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</si>
  <si>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</si>
  <si>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</si>
  <si>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</si>
  <si>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</si>
  <si>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</si>
  <si>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</si>
  <si>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</si>
  <si>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</si>
  <si>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</si>
  <si>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</si>
  <si>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</si>
  <si>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</si>
  <si>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</si>
  <si>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</si>
  <si>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</si>
  <si>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</si>
  <si>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</si>
  <si>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</si>
  <si>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</si>
  <si>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</si>
  <si>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</si>
  <si>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</si>
  <si>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</si>
  <si>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</si>
  <si>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</si>
  <si>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</si>
  <si>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</si>
  <si>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</si>
  <si>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</si>
  <si>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</si>
  <si>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</si>
  <si>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</si>
  <si>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</si>
  <si>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</si>
  <si>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</si>
  <si>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</si>
  <si>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</si>
  <si>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</si>
  <si>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</si>
  <si>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</si>
  <si>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</si>
  <si>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</si>
  <si>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</si>
  <si>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</si>
  <si>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</si>
  <si>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</si>
  <si>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</si>
  <si>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</si>
  <si>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</si>
  <si>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</si>
  <si>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</si>
  <si>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</si>
  <si>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</si>
  <si>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</si>
  <si>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</si>
  <si>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</si>
  <si>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</si>
  <si>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</si>
  <si>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</si>
  <si>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</si>
  <si>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</si>
  <si>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</si>
  <si>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</si>
  <si>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</si>
  <si>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</si>
  <si>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</si>
  <si>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</si>
  <si>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</si>
  <si>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</si>
  <si>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</si>
  <si>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</si>
  <si>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</si>
  <si>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</si>
  <si>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</si>
  <si>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</si>
  <si>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</si>
  <si>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</si>
  <si>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</si>
  <si>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</si>
  <si>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</si>
  <si>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</si>
  <si>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</si>
  <si>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</si>
  <si>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</si>
  <si>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</si>
  <si>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</si>
  <si>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</si>
  <si>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</si>
  <si>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</si>
  <si>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</si>
  <si>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</si>
  <si>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</si>
  <si>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</si>
  <si>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</si>
  <si>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</si>
  <si>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</si>
  <si>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</si>
  <si>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</si>
  <si>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</si>
  <si>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</si>
  <si>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</si>
  <si>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</si>
  <si>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</si>
  <si>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</si>
  <si>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</si>
  <si>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</si>
  <si>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</si>
  <si>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</si>
  <si>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</si>
  <si>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</si>
  <si>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</si>
  <si>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</si>
  <si>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</si>
  <si>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</si>
  <si>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</si>
  <si>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</si>
  <si>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</si>
  <si>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</si>
  <si>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</si>
  <si>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</si>
  <si>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</si>
  <si>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</si>
  <si>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</si>
  <si>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</si>
  <si>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</si>
  <si>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</si>
  <si>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</si>
  <si>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</si>
  <si>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</si>
  <si>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</si>
  <si>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</si>
  <si>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</si>
  <si>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</si>
  <si>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</si>
  <si>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</si>
  <si>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</si>
  <si>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</si>
  <si>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</si>
  <si>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</si>
  <si>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</si>
  <si>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</si>
  <si>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</si>
  <si>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</si>
  <si>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</si>
  <si>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</si>
  <si>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</si>
  <si>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</si>
  <si>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</si>
  <si>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</si>
  <si>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</si>
  <si>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</si>
  <si>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</si>
  <si>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</si>
  <si>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</si>
  <si>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</si>
  <si>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</si>
  <si>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</si>
  <si>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</si>
  <si>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</si>
  <si>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</si>
  <si>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</si>
  <si>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</si>
  <si>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</si>
  <si>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</si>
  <si>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</si>
  <si>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</si>
  <si>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</si>
  <si>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</si>
  <si>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</si>
  <si>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</si>
  <si>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</si>
  <si>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</si>
  <si>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</si>
  <si>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</si>
  <si>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</si>
  <si>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</si>
  <si>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</si>
  <si>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</si>
  <si>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</si>
  <si>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</si>
  <si>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</si>
  <si>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</si>
  <si>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</si>
  <si>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</si>
  <si>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</si>
  <si>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</si>
  <si>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</si>
  <si>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</si>
  <si>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</si>
  <si>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</si>
  <si>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</si>
  <si>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</si>
  <si>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</si>
  <si>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</si>
  <si>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</si>
  <si>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</si>
  <si>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</si>
  <si>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</si>
  <si>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</si>
  <si>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</si>
  <si>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</si>
  <si>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</si>
  <si>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</si>
  <si>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</si>
  <si>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</si>
  <si>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</si>
  <si>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</si>
  <si>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</si>
  <si>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</si>
  <si>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</si>
  <si>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</si>
  <si>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</si>
  <si>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</si>
  <si>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</si>
  <si>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</si>
  <si>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</si>
  <si>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</si>
  <si>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</si>
  <si>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</si>
  <si>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</si>
  <si>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</si>
  <si>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</si>
  <si>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</si>
  <si>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</si>
  <si>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</si>
  <si>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</si>
  <si>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</si>
  <si>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</si>
  <si>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</si>
  <si>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</si>
  <si>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</si>
  <si>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</si>
  <si>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</si>
  <si>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</si>
  <si>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</si>
  <si>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</si>
  <si>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</si>
  <si>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</si>
  <si>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</si>
  <si>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</si>
  <si>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</si>
  <si>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</si>
  <si>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</si>
  <si>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</si>
  <si>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</si>
  <si>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</si>
  <si>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</si>
  <si>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</si>
  <si>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</si>
  <si>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</si>
  <si>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</si>
  <si>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</si>
  <si>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</si>
  <si>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</si>
  <si>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</si>
  <si>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</si>
  <si>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</si>
  <si>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</si>
  <si>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</si>
  <si>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</si>
  <si>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</si>
  <si>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</si>
  <si>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</si>
  <si>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</si>
  <si>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</si>
  <si>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</si>
  <si>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</si>
  <si>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</si>
  <si>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</si>
  <si>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</si>
  <si>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</si>
  <si>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</si>
  <si>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</si>
  <si>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</si>
  <si>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</si>
  <si>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</si>
  <si>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</si>
  <si>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</si>
  <si>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</si>
  <si>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</si>
  <si>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</si>
  <si>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</si>
  <si>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</si>
  <si>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</si>
  <si>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</si>
  <si>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</si>
  <si>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</si>
  <si>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</si>
  <si>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</si>
  <si>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</si>
  <si>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</si>
  <si>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</si>
  <si>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</si>
  <si>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</si>
  <si>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</si>
  <si>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</si>
  <si>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</si>
  <si>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</si>
  <si>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</si>
  <si>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</si>
  <si>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</si>
  <si>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</si>
  <si>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</si>
  <si>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</si>
  <si>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</si>
  <si>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</si>
  <si>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</si>
  <si>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</si>
  <si>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</si>
  <si>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</si>
  <si>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</si>
  <si>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</si>
  <si>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</si>
  <si>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</si>
  <si>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</si>
  <si>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</si>
  <si>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</si>
  <si>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</si>
  <si>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</si>
  <si>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</si>
  <si>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</si>
  <si>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</si>
  <si>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</si>
  <si>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</si>
  <si>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</si>
  <si>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</si>
  <si>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</si>
  <si>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</si>
  <si>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</si>
  <si>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</si>
  <si>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</si>
  <si>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</si>
  <si>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</si>
  <si>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</si>
  <si>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</si>
  <si>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</si>
  <si>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</si>
  <si>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</si>
  <si>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</si>
  <si>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</si>
  <si>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</si>
  <si>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</si>
  <si>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</si>
  <si>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</si>
  <si>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</si>
  <si>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</si>
  <si>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</si>
  <si>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</si>
  <si>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</si>
  <si>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</si>
  <si>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</si>
  <si>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</si>
  <si>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</si>
  <si>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</si>
  <si>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</si>
  <si>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</si>
  <si>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</si>
  <si>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</si>
  <si>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</si>
  <si>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</si>
  <si>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</si>
  <si>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</si>
  <si>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</si>
  <si>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</si>
  <si>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</si>
  <si>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</si>
  <si>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</si>
  <si>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</si>
  <si>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</si>
  <si>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</si>
  <si>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</si>
  <si>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</si>
  <si>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</si>
  <si>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</si>
  <si>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</si>
  <si>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</si>
  <si>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</si>
  <si>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</si>
  <si>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</si>
  <si>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</si>
  <si>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</si>
  <si>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</si>
  <si>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</si>
  <si>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</si>
  <si>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</si>
  <si>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</si>
  <si>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</si>
  <si>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</si>
  <si>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</si>
  <si>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</si>
  <si>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</si>
  <si>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</si>
  <si>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</si>
  <si>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</si>
  <si>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</si>
  <si>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</si>
  <si>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</si>
  <si>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</si>
  <si>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</si>
  <si>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</si>
  <si>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</si>
  <si>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</si>
  <si>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</si>
  <si>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</si>
  <si>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</si>
  <si>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</si>
  <si>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</si>
  <si>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</si>
  <si>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</si>
  <si>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</si>
  <si>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</si>
  <si>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</si>
  <si>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</si>
  <si>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</si>
  <si>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</si>
  <si>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</si>
  <si>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</si>
  <si>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</si>
  <si>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</si>
  <si>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</si>
  <si>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</si>
  <si>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</si>
  <si>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</si>
  <si>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</si>
  <si>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</si>
  <si>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</si>
  <si>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</si>
  <si>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</si>
  <si>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</si>
  <si>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</si>
  <si>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</si>
  <si>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</si>
  <si>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</si>
  <si>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</si>
  <si>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</si>
  <si>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</si>
  <si>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</si>
  <si>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</si>
  <si>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</si>
  <si>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</si>
  <si>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</si>
  <si>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</si>
  <si>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</si>
  <si>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</si>
  <si>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</si>
  <si>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</si>
  <si>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</si>
  <si>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</si>
  <si>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</si>
  <si>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</si>
  <si>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</si>
  <si>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</si>
  <si>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</si>
  <si>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</si>
  <si>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</si>
  <si>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</si>
  <si>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</si>
  <si>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</si>
  <si>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</si>
  <si>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</si>
  <si>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</si>
  <si>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</si>
  <si>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</si>
  <si>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</si>
  <si>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</si>
  <si>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</si>
  <si>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</si>
  <si>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</si>
  <si>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</si>
  <si>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</si>
  <si>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</si>
  <si>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</si>
  <si>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</si>
  <si>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</si>
  <si>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</si>
  <si>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</si>
  <si>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</si>
  <si>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</si>
  <si>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</si>
  <si>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</si>
  <si>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</si>
  <si>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</si>
  <si>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</si>
  <si>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</si>
  <si>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</si>
  <si>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</si>
  <si>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</si>
  <si>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</si>
  <si>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</si>
  <si>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</si>
  <si>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</si>
  <si>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</si>
  <si>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</si>
  <si>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</si>
  <si>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</si>
  <si>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</si>
  <si>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</si>
  <si>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</si>
  <si>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</si>
  <si>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</si>
  <si>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</si>
  <si>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</si>
  <si>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</si>
  <si>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</si>
  <si>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</si>
  <si>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</si>
  <si>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</si>
  <si>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</si>
  <si>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</si>
  <si>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</si>
  <si>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</si>
  <si>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</si>
  <si>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</si>
  <si>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</si>
  <si>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</si>
  <si>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</si>
  <si>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</si>
  <si>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</si>
  <si>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</si>
  <si>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</si>
  <si>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</si>
  <si>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</si>
  <si>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</si>
  <si>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</si>
  <si>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</si>
  <si>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</si>
  <si>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</si>
  <si>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</si>
  <si>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</si>
  <si>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</si>
  <si>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</si>
  <si>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</si>
  <si>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</si>
  <si>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</si>
  <si>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</si>
  <si>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</si>
  <si>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</si>
  <si>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</si>
  <si>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</si>
  <si>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</si>
  <si>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</si>
  <si>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</si>
  <si>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</si>
  <si>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</si>
  <si>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</si>
  <si>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</si>
  <si>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</si>
  <si>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</si>
  <si>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</si>
  <si>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</si>
  <si>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</si>
  <si>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</si>
  <si>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</si>
  <si>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</si>
  <si>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</si>
  <si>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</si>
  <si>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</si>
  <si>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</si>
  <si>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</si>
  <si>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</si>
  <si>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</si>
  <si>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</si>
  <si>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</si>
  <si>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</si>
  <si>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</si>
  <si>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</si>
  <si>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</si>
  <si>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</si>
  <si>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</si>
  <si>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</si>
  <si>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</si>
  <si>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</si>
  <si>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</si>
  <si>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</si>
  <si>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</si>
  <si>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</si>
  <si>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</si>
  <si>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</si>
  <si>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</si>
  <si>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</si>
  <si>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</si>
  <si>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</si>
  <si>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</si>
  <si>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</si>
  <si>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</si>
  <si>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</si>
  <si>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</si>
  <si>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</si>
  <si>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</si>
  <si>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</si>
  <si>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</si>
  <si>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</si>
  <si>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</si>
  <si>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</si>
  <si>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</si>
  <si>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</si>
  <si>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</si>
  <si>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</si>
  <si>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</si>
  <si>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</si>
  <si>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</si>
  <si>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</si>
  <si>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</si>
  <si>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</si>
  <si>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</si>
  <si>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</si>
  <si>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</si>
  <si>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</si>
  <si>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</si>
  <si>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</si>
  <si>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</si>
  <si>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</si>
  <si>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</si>
  <si>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</si>
  <si>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</si>
  <si>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</si>
  <si>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</si>
  <si>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</si>
  <si>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</si>
  <si>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</si>
  <si>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</si>
  <si>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</si>
  <si>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</si>
  <si>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</si>
  <si>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</si>
  <si>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</si>
  <si>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</si>
  <si>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</si>
  <si>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</si>
  <si>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</si>
  <si>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</si>
  <si>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</si>
  <si>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</si>
  <si>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</si>
  <si>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</si>
  <si>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</si>
  <si>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</si>
  <si>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</si>
  <si>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</si>
  <si>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</si>
  <si>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</si>
  <si>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</si>
  <si>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</si>
  <si>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</si>
  <si>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</si>
  <si>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</si>
  <si>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</si>
  <si>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</si>
  <si>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</si>
  <si>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</si>
  <si>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</si>
  <si>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</si>
  <si>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</si>
  <si>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</si>
  <si>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</si>
  <si>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</si>
  <si>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</si>
  <si>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</si>
  <si>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</si>
  <si>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</si>
  <si>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</si>
  <si>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</si>
  <si>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</si>
  <si>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</si>
  <si>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</si>
  <si>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</si>
  <si>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</si>
  <si>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</si>
  <si>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</si>
  <si>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</si>
  <si>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</si>
  <si>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</si>
  <si>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</si>
  <si>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</si>
  <si>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</si>
  <si>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</si>
  <si>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</si>
  <si>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</si>
  <si>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</si>
  <si>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</si>
  <si>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</si>
  <si>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</si>
  <si>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</si>
  <si>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</si>
  <si>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</si>
  <si>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</si>
  <si>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</si>
  <si>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</si>
  <si>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</si>
  <si>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</si>
  <si>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</si>
  <si>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</si>
  <si>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</si>
  <si>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</si>
  <si>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</si>
  <si>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</si>
  <si>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</si>
  <si>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</si>
  <si>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</si>
  <si>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</si>
  <si>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</si>
  <si>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</si>
  <si>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</si>
  <si>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</si>
  <si>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</si>
  <si>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</si>
  <si>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</si>
  <si>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</si>
  <si>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</si>
  <si>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</si>
  <si>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</si>
  <si>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</si>
  <si>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</si>
  <si>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</si>
  <si>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</si>
  <si>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</si>
  <si>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</si>
  <si>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</si>
  <si>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</si>
  <si>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</si>
  <si>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</si>
  <si>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</si>
  <si>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</si>
  <si>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</si>
  <si>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</si>
  <si>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</si>
  <si>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</si>
  <si>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</si>
  <si>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</si>
  <si>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</si>
  <si>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</si>
  <si>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</si>
  <si>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</si>
  <si>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</si>
  <si>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</si>
  <si>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</si>
  <si>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</si>
  <si>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</si>
  <si>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</si>
  <si>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</si>
  <si>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</si>
  <si>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</si>
  <si>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</si>
  <si>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</si>
  <si>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</si>
  <si>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</si>
  <si>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</si>
  <si>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</si>
  <si>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</si>
  <si>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</si>
  <si>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</si>
  <si>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</si>
  <si>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</si>
  <si>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</si>
  <si>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</si>
  <si>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</si>
  <si>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</si>
  <si>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</si>
  <si>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</si>
  <si>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</si>
  <si>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</si>
  <si>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</si>
  <si>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</si>
  <si>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</si>
  <si>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</si>
  <si>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</si>
  <si>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</si>
  <si>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</si>
  <si>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</si>
  <si>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</si>
  <si>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</si>
  <si>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</si>
  <si>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</si>
  <si>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</si>
  <si>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</si>
  <si>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</si>
  <si>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</si>
  <si>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</si>
  <si>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</si>
  <si>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</si>
  <si>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</si>
  <si>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</si>
  <si>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</si>
  <si>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</si>
  <si>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</si>
  <si>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</si>
  <si>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</si>
  <si>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</si>
  <si>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</si>
  <si>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</si>
  <si>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</si>
  <si>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</si>
  <si>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</si>
  <si>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</si>
  <si>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</si>
  <si>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</si>
  <si>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</si>
  <si>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</si>
  <si>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</si>
  <si>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</si>
  <si>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</si>
  <si>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</si>
  <si>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</si>
  <si>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</si>
  <si>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</si>
  <si>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</si>
  <si>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</si>
  <si>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</si>
  <si>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</si>
  <si>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</si>
  <si>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</si>
  <si>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</si>
  <si>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</si>
  <si>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</si>
  <si>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</si>
  <si>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</si>
  <si>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</si>
  <si>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</si>
  <si>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</si>
  <si>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</si>
  <si>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</si>
  <si>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</si>
  <si>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</si>
  <si>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</si>
  <si>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</si>
  <si>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</si>
  <si>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</si>
  <si>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</si>
  <si>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</si>
  <si>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</si>
  <si>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</si>
  <si>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</si>
  <si>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</si>
  <si>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</si>
  <si>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</si>
  <si>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</si>
  <si>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</si>
  <si>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</si>
  <si>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</si>
  <si>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</si>
  <si>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</si>
  <si>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</si>
  <si>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</si>
  <si>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</si>
  <si>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</si>
  <si>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</si>
  <si>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</si>
  <si>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</si>
  <si>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</si>
  <si>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</si>
  <si>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</si>
  <si>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</si>
  <si>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</si>
  <si>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</si>
  <si>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</si>
  <si>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</si>
  <si>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</si>
  <si>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</si>
  <si>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</si>
  <si>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</si>
  <si>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</si>
  <si>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</si>
  <si>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</si>
  <si>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</si>
  <si>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</si>
  <si>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</si>
  <si>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</si>
  <si>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</si>
  <si>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</si>
  <si>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</si>
  <si>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</si>
  <si>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</si>
  <si>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</si>
  <si>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</si>
  <si>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</si>
  <si>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</si>
  <si>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</si>
  <si>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</si>
  <si>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</si>
  <si>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</si>
  <si>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</si>
  <si>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</si>
  <si>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</si>
  <si>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</si>
  <si>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</si>
  <si>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</si>
  <si>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</si>
  <si>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</si>
  <si>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</si>
  <si>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</si>
  <si>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</si>
  <si>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</si>
  <si>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</si>
  <si>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</si>
  <si>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</si>
  <si>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</si>
  <si>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</si>
  <si>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</si>
  <si>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</si>
  <si>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</si>
  <si>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</si>
  <si>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</si>
  <si>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</si>
  <si>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</si>
  <si>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</si>
  <si>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</si>
  <si>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</si>
  <si>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</si>
  <si>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</si>
  <si>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</si>
  <si>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</si>
  <si>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</si>
  <si>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</si>
  <si>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</si>
  <si>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</si>
  <si>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</si>
  <si>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</si>
  <si>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</si>
  <si>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</si>
  <si>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</si>
  <si>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</si>
  <si>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</si>
  <si>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</si>
  <si>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</si>
  <si>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</si>
  <si>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</si>
  <si>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</si>
  <si>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</si>
  <si>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</si>
  <si>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</si>
  <si>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</si>
  <si>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</si>
  <si>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</si>
  <si>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</si>
  <si>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</si>
  <si>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</si>
  <si>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</si>
  <si>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</si>
  <si>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</si>
  <si>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</si>
  <si>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</si>
  <si>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</si>
  <si>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</si>
  <si>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</si>
  <si>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</si>
  <si>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</si>
  <si>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</si>
  <si>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</si>
  <si>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</si>
  <si>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</si>
  <si>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</si>
  <si>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</si>
  <si>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</si>
  <si>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</si>
  <si>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</si>
  <si>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</si>
  <si>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</si>
  <si>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</si>
  <si>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</si>
  <si>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</si>
  <si>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</si>
  <si>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</si>
  <si>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</si>
  <si>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</si>
  <si>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</si>
  <si>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</si>
  <si>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</si>
  <si>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</si>
  <si>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</si>
  <si>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</si>
  <si>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</si>
  <si>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</si>
  <si>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</si>
  <si>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</si>
  <si>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</si>
  <si>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</si>
  <si>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</si>
  <si>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</si>
  <si>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</si>
  <si>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</si>
  <si>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</si>
  <si>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</si>
  <si>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</si>
  <si>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</si>
  <si>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</si>
  <si>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</si>
  <si>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</si>
  <si>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</si>
  <si>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</si>
  <si>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</si>
  <si>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</si>
  <si>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</si>
  <si>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</si>
  <si>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</si>
  <si>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</si>
  <si>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</si>
  <si>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</si>
  <si>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</si>
  <si>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</si>
  <si>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</si>
  <si>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</si>
  <si>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</si>
  <si>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</si>
  <si>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</si>
  <si>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</si>
  <si>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</si>
  <si>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</si>
  <si>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</si>
  <si>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</si>
  <si>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</si>
  <si>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</si>
  <si>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</si>
  <si>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</si>
  <si>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</si>
  <si>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</si>
  <si>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</si>
  <si>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</si>
  <si>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</si>
  <si>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</si>
  <si>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</si>
  <si>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</si>
  <si>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</si>
  <si>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</si>
  <si>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</si>
  <si>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</si>
  <si>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</si>
  <si>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</si>
  <si>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</si>
  <si>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</si>
  <si>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</si>
  <si>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</si>
  <si>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</si>
  <si>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</si>
  <si>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</si>
  <si>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</si>
  <si>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</si>
  <si>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</si>
  <si>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</si>
  <si>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</si>
  <si>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</si>
  <si>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</si>
  <si>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</si>
  <si>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</si>
  <si>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</si>
  <si>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</si>
  <si>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</si>
  <si>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</si>
  <si>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</si>
  <si>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</si>
  <si>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</si>
  <si>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</si>
  <si>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</si>
  <si>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</si>
  <si>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</si>
  <si>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</si>
  <si>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</si>
  <si>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</si>
  <si>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</si>
  <si>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</si>
  <si>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</si>
  <si>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</si>
  <si>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</si>
  <si>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</si>
  <si>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</si>
  <si>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</si>
  <si>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</si>
  <si>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</si>
  <si>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</si>
  <si>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</si>
  <si>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</si>
  <si>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</si>
  <si>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</si>
  <si>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</si>
  <si>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</si>
  <si>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</si>
  <si>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</si>
  <si>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</si>
  <si>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</si>
  <si>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</si>
  <si>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</si>
  <si>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</si>
  <si>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</si>
  <si>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</si>
  <si>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</si>
  <si>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</si>
  <si>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</si>
  <si>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</si>
  <si>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</si>
  <si>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</si>
  <si>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</si>
  <si>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</si>
  <si>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</si>
  <si>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</si>
  <si>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</si>
  <si>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</si>
  <si>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</si>
  <si>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</si>
  <si>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</si>
  <si>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</si>
  <si>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</si>
  <si>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</si>
  <si>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</si>
  <si>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</si>
  <si>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</si>
  <si>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</si>
  <si>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</si>
  <si>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</si>
  <si>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</si>
  <si>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</si>
  <si>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</si>
  <si>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</si>
  <si>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</si>
  <si>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</si>
  <si>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</si>
  <si>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</si>
  <si>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</si>
  <si>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</si>
  <si>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</si>
  <si>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</si>
  <si>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</si>
  <si>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</si>
  <si>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</si>
  <si>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</si>
  <si>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</si>
  <si>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</si>
  <si>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</si>
  <si>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</si>
  <si>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</si>
  <si>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</si>
  <si>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</si>
  <si>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</si>
  <si>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</si>
  <si>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</si>
  <si>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</si>
  <si>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</si>
  <si>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</si>
  <si>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</si>
  <si>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</si>
  <si>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</si>
  <si>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</si>
  <si>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</si>
  <si>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</si>
  <si>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</si>
  <si>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</si>
  <si>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</si>
  <si>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</si>
  <si>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</si>
  <si>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</si>
  <si>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</si>
  <si>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</si>
  <si>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</si>
  <si>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</si>
  <si>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</si>
  <si>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</si>
  <si>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</si>
  <si>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</si>
  <si>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</si>
  <si>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</si>
  <si>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</si>
  <si>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</si>
  <si>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</si>
  <si>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</si>
  <si>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</si>
  <si>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</si>
  <si>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</si>
  <si>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</si>
  <si>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</si>
  <si>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</si>
  <si>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</si>
  <si>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</si>
  <si>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</si>
  <si>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</si>
  <si>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</si>
  <si>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</si>
  <si>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</si>
  <si>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</si>
  <si>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</si>
  <si>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</si>
  <si>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</si>
  <si>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</si>
  <si>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</si>
  <si>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</si>
  <si>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</si>
  <si>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</si>
  <si>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</si>
  <si>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</si>
  <si>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</si>
  <si>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</si>
  <si>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</si>
  <si>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</si>
  <si>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</si>
  <si>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</si>
  <si>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</si>
  <si>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</si>
  <si>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</si>
  <si>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</si>
  <si>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</si>
  <si>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</si>
  <si>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</si>
  <si>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</si>
  <si>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</si>
  <si>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</si>
  <si>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</si>
  <si>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</si>
  <si>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</si>
  <si>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</si>
  <si>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</si>
  <si>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</si>
  <si>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</si>
  <si>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</si>
  <si>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</si>
  <si>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</si>
  <si>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</si>
  <si>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</si>
  <si>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</si>
  <si>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</si>
  <si>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</si>
  <si>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</si>
  <si>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</si>
  <si>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</si>
  <si>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</si>
  <si>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</si>
  <si>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</si>
  <si>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</si>
  <si>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</si>
  <si>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</si>
  <si>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</si>
  <si>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</si>
  <si>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</si>
  <si>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</si>
  <si>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</si>
  <si>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</si>
  <si>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</si>
  <si>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</si>
  <si>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</si>
  <si>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</si>
  <si>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</si>
  <si>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</si>
  <si>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</si>
  <si>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</si>
  <si>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</si>
  <si>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</si>
  <si>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</si>
  <si>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</si>
  <si>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</si>
  <si>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</si>
  <si>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</si>
  <si>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</si>
  <si>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</si>
  <si>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</si>
  <si>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</si>
  <si>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</si>
  <si>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</si>
  <si>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</si>
  <si>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</si>
  <si>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</si>
  <si>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</si>
  <si>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</si>
  <si>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</si>
  <si>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</si>
  <si>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</si>
  <si>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</si>
  <si>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</si>
  <si>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</si>
  <si>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</si>
  <si>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</si>
  <si>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</si>
  <si>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</si>
  <si>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</si>
  <si>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</si>
  <si>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</si>
  <si>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</si>
  <si>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</si>
  <si>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</si>
  <si>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</si>
  <si>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</si>
  <si>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</si>
  <si>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</si>
  <si>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</si>
  <si>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</si>
  <si>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</si>
  <si>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</si>
  <si>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</si>
  <si>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</si>
  <si>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</si>
  <si>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</si>
  <si>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</si>
  <si>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</si>
  <si>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</si>
  <si>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</si>
  <si>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</si>
  <si>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</si>
  <si>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</si>
  <si>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</si>
  <si>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</si>
  <si>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</si>
  <si>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</si>
  <si>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</si>
  <si>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</si>
  <si>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</si>
  <si>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</si>
  <si>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</si>
  <si>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</si>
  <si>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</si>
  <si>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</si>
  <si>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</si>
  <si>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</si>
  <si>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</si>
  <si>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</si>
  <si>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</si>
  <si>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</si>
  <si>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</si>
  <si>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</si>
  <si>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</si>
  <si>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</si>
  <si>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</si>
  <si>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</si>
  <si>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</si>
  <si>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</si>
  <si>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</si>
  <si>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</si>
  <si>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</si>
  <si>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</si>
  <si>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</si>
  <si>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</si>
  <si>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</si>
  <si>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</si>
  <si>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</si>
  <si>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</si>
  <si>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</si>
  <si>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</si>
  <si>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</si>
  <si>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</si>
  <si>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</si>
  <si>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</si>
  <si>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</si>
  <si>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</si>
  <si>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</si>
  <si>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</si>
  <si>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</si>
  <si>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</si>
  <si>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</si>
  <si>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</si>
  <si>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</si>
  <si>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</si>
  <si>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</si>
  <si>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</si>
  <si>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</si>
  <si>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</si>
  <si>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</si>
  <si>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</si>
  <si>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</si>
  <si>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</si>
  <si>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</si>
  <si>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</si>
  <si>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</si>
  <si>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</si>
  <si>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</si>
  <si>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</si>
  <si>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</si>
  <si>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</si>
  <si>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</si>
  <si>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</si>
  <si>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</si>
  <si>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</si>
  <si>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</si>
  <si>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</si>
  <si>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</si>
  <si>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</si>
  <si>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</si>
  <si>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</si>
  <si>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</si>
  <si>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</si>
  <si>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</si>
  <si>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</si>
  <si>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</si>
  <si>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</si>
  <si>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</si>
  <si>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</si>
  <si>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</si>
  <si>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</si>
  <si>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</si>
  <si>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</si>
  <si>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</si>
  <si>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</si>
  <si>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</si>
  <si>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</si>
  <si>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</si>
  <si>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</si>
  <si>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</si>
  <si>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</si>
  <si>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</si>
  <si>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</si>
  <si>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</si>
  <si>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</si>
  <si>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</si>
  <si>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</si>
  <si>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</si>
  <si>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</si>
  <si>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</si>
  <si>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</si>
  <si>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</si>
  <si>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</si>
  <si>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</si>
  <si>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</si>
  <si>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</si>
  <si>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</si>
  <si>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</si>
  <si>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</si>
  <si>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</si>
  <si>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</si>
  <si>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</si>
  <si>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</si>
  <si>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</si>
  <si>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</si>
  <si>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</si>
  <si>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</si>
  <si>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</si>
  <si>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</si>
  <si>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</si>
  <si>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</si>
  <si>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</si>
  <si>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</si>
  <si>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</si>
  <si>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</si>
  <si>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</si>
  <si>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</si>
  <si>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</si>
  <si>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</si>
  <si>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</si>
  <si>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</si>
  <si>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</si>
  <si>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</si>
  <si>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</si>
  <si>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</si>
  <si>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</si>
  <si>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</si>
  <si>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</si>
  <si>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</si>
  <si>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</si>
  <si>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</si>
  <si>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</si>
  <si>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</si>
  <si>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</si>
  <si>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</si>
  <si>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</si>
  <si>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</si>
  <si>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</si>
  <si>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</si>
  <si>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</si>
  <si>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</si>
  <si>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</si>
  <si>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</si>
  <si>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</si>
  <si>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</si>
  <si>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</si>
  <si>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</si>
  <si>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</si>
  <si>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</si>
  <si>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</si>
  <si>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</si>
  <si>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</si>
  <si>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</si>
  <si>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</si>
  <si>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</si>
  <si>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</si>
  <si>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</si>
  <si>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</si>
  <si>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</si>
  <si>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</si>
  <si>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</si>
  <si>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</si>
  <si>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</si>
  <si>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</si>
  <si>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</si>
  <si>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</si>
  <si>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</si>
  <si>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</si>
  <si>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</si>
  <si>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</si>
  <si>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</si>
  <si>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</si>
  <si>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</si>
  <si>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</si>
  <si>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</si>
  <si>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</si>
  <si>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</si>
  <si>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</si>
  <si>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</si>
  <si>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</si>
  <si>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</si>
  <si>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</si>
  <si>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</si>
  <si>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</si>
  <si>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</si>
  <si>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</si>
  <si>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</si>
  <si>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</si>
  <si>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</si>
  <si>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</si>
  <si>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</si>
  <si>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</si>
  <si>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</si>
  <si>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</si>
  <si>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</si>
  <si>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</si>
  <si>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</si>
  <si>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</si>
  <si>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</si>
  <si>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</si>
  <si>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</si>
  <si>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</si>
  <si>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</si>
  <si>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</si>
  <si>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</si>
  <si>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</si>
  <si>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</si>
  <si>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</si>
  <si>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</si>
  <si>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</si>
  <si>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</si>
  <si>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</si>
  <si>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</si>
  <si>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</si>
  <si>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</si>
  <si>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</si>
  <si>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</si>
  <si>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</si>
  <si>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</si>
  <si>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</si>
  <si>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</si>
  <si>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</si>
  <si>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</si>
  <si>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</si>
  <si>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</si>
  <si>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</si>
  <si>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</si>
  <si>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</si>
  <si>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</si>
  <si>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</si>
  <si>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</si>
  <si>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</si>
  <si>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</si>
  <si>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</si>
  <si>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</si>
  <si>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</si>
  <si>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</si>
  <si>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</si>
  <si>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</si>
  <si>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</si>
  <si>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</si>
  <si>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</si>
  <si>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</si>
  <si>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</si>
  <si>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</si>
  <si>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</si>
  <si>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</si>
  <si>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</si>
  <si>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</si>
  <si>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</si>
  <si>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</si>
  <si>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</si>
  <si>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</si>
  <si>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</si>
  <si>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</si>
  <si>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</si>
  <si>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</si>
  <si>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</si>
  <si>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</si>
  <si>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</si>
  <si>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</si>
  <si>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</si>
  <si>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</si>
  <si>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</si>
  <si>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</si>
  <si>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</si>
  <si>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</si>
  <si>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</si>
  <si>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</si>
  <si>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</si>
  <si>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</si>
  <si>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</si>
  <si>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</si>
  <si>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</si>
  <si>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</si>
  <si>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</si>
  <si>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</si>
  <si>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</si>
  <si>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</si>
  <si>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</si>
  <si>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</si>
  <si>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</si>
  <si>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</si>
  <si>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</si>
  <si>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</si>
  <si>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</si>
  <si>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</si>
  <si>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</si>
  <si>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</si>
  <si>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</si>
  <si>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</si>
  <si>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</si>
  <si>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</si>
  <si>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</si>
  <si>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</si>
  <si>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</si>
  <si>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</si>
  <si>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</si>
  <si>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</si>
  <si>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</si>
  <si>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</si>
  <si>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</si>
  <si>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</si>
  <si>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</si>
  <si>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</si>
  <si>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</si>
  <si>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</si>
  <si>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</si>
  <si>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</si>
  <si>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</si>
  <si>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</si>
  <si>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</si>
  <si>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</si>
  <si>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</si>
  <si>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</si>
  <si>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</si>
  <si>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</si>
  <si>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</si>
  <si>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</si>
  <si>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</si>
  <si>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</si>
  <si>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</si>
  <si>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</si>
  <si>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</si>
  <si>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</si>
  <si>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</si>
  <si>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</si>
  <si>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</si>
  <si>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</si>
  <si>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</si>
  <si>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</si>
  <si>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</si>
  <si>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</si>
  <si>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</si>
  <si>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</si>
  <si>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</si>
  <si>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</si>
  <si>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</si>
  <si>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</si>
  <si>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</si>
  <si>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</si>
  <si>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</si>
  <si>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</si>
  <si>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</si>
  <si>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</si>
  <si>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</si>
  <si>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</si>
  <si>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</si>
  <si>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</si>
  <si>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</si>
  <si>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</si>
  <si>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</si>
  <si>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</si>
  <si>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</si>
  <si>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</si>
  <si>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</si>
  <si>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</si>
  <si>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</si>
  <si>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</si>
  <si>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</si>
  <si>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</si>
  <si>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</si>
  <si>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</si>
  <si>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</si>
  <si>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</si>
  <si>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</si>
  <si>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</si>
  <si>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</si>
  <si>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</si>
  <si>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</si>
  <si>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</si>
  <si>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</si>
  <si>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</si>
  <si>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</si>
  <si>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</si>
  <si>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</si>
  <si>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</si>
  <si>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</si>
  <si>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</si>
  <si>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</si>
  <si>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</si>
  <si>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</si>
  <si>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</si>
  <si>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</si>
  <si>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</si>
  <si>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</si>
  <si>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</si>
  <si>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</si>
  <si>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</si>
  <si>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</si>
  <si>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</si>
  <si>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</si>
  <si>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</si>
  <si>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</si>
  <si>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</si>
  <si>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</si>
  <si>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</si>
  <si>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</si>
  <si>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</si>
  <si>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</si>
  <si>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</si>
  <si>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</si>
  <si>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</si>
  <si>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</si>
  <si>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</si>
  <si>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</si>
  <si>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</si>
  <si>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</si>
  <si>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</si>
  <si>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</si>
  <si>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</si>
  <si>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</si>
  <si>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</si>
  <si>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</si>
  <si>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</si>
  <si>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</si>
  <si>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</si>
  <si>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</si>
  <si>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</si>
  <si>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</si>
  <si>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</si>
  <si>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</si>
  <si>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</si>
  <si>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</si>
  <si>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</si>
  <si>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</si>
  <si>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</si>
  <si>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</si>
  <si>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</si>
  <si>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</si>
  <si>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</si>
  <si>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</si>
  <si>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</si>
  <si>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</si>
  <si>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</si>
  <si>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</si>
  <si>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</si>
  <si>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</si>
  <si>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</si>
  <si>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</si>
  <si>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</si>
  <si>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</si>
  <si>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</si>
  <si>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</si>
  <si>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</si>
  <si>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</si>
  <si>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</si>
  <si>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</si>
  <si>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</si>
  <si>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</si>
  <si>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</si>
  <si>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</si>
  <si>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</si>
  <si>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</si>
  <si>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</si>
  <si>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</si>
  <si>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</si>
  <si>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</si>
  <si>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</si>
  <si>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</si>
  <si>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</si>
  <si>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</si>
  <si>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</si>
  <si>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</si>
  <si>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</si>
  <si>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</si>
  <si>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</si>
  <si>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</si>
  <si>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</si>
  <si>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</si>
  <si>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</si>
  <si>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</si>
  <si>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</si>
  <si>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</si>
  <si>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</si>
  <si>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</si>
  <si>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</si>
  <si>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</si>
  <si>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</si>
  <si>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</si>
  <si>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</si>
  <si>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</si>
  <si>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</si>
  <si>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</si>
  <si>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</si>
  <si>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</si>
  <si>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</si>
  <si>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</si>
  <si>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</si>
  <si>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</si>
  <si>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</si>
  <si>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</si>
  <si>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</si>
  <si>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</si>
  <si>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</si>
  <si>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</si>
  <si>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</si>
  <si>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</si>
  <si>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</si>
  <si>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</si>
  <si>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</si>
  <si>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</si>
  <si>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</si>
  <si>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</si>
  <si>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</si>
  <si>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</si>
  <si>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</si>
  <si>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</si>
  <si>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</si>
  <si>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</si>
  <si>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</si>
  <si>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</si>
  <si>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</si>
  <si>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</si>
  <si>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</si>
  <si>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</si>
  <si>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</si>
  <si>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</si>
  <si>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</si>
  <si>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</si>
  <si>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</si>
  <si>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</si>
  <si>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</si>
  <si>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</si>
  <si>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</si>
  <si>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</si>
  <si>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</si>
  <si>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</si>
  <si>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</si>
  <si>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</si>
  <si>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</si>
  <si>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</si>
  <si>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</si>
  <si>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</si>
  <si>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</si>
  <si>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</si>
  <si>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</si>
  <si>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</si>
  <si>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</si>
  <si>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</si>
  <si>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</si>
  <si>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</si>
  <si>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</si>
  <si>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</si>
  <si>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</si>
  <si>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</si>
  <si>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</si>
  <si>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</si>
  <si>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</si>
  <si>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</si>
  <si>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</si>
  <si>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</si>
  <si>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</si>
  <si>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</si>
  <si>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</si>
  <si>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</si>
  <si>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</si>
  <si>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</si>
  <si>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</si>
  <si>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</si>
  <si>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</si>
  <si>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</si>
  <si>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</si>
  <si>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</si>
  <si>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</si>
  <si>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</si>
  <si>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</si>
  <si>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</si>
  <si>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</si>
  <si>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</si>
  <si>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</si>
  <si>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</si>
  <si>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</si>
  <si>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</si>
  <si>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</si>
  <si>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</si>
  <si>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</si>
  <si>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</si>
  <si>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</si>
  <si>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</si>
  <si>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</si>
  <si>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</si>
  <si>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</si>
  <si>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</si>
  <si>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</si>
  <si>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</si>
  <si>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</si>
  <si>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</si>
  <si>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</si>
  <si>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</si>
  <si>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</si>
  <si>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</si>
  <si>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</si>
  <si>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</si>
  <si>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</si>
  <si>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</si>
  <si>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</si>
  <si>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</si>
  <si>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</si>
  <si>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</si>
  <si>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</si>
  <si>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</si>
  <si>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</si>
  <si>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</si>
  <si>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</si>
  <si>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</si>
  <si>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</si>
  <si>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</si>
  <si>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</si>
  <si>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</si>
  <si>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</si>
  <si>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</si>
  <si>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</si>
  <si>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</si>
  <si>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</si>
  <si>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</si>
  <si>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</si>
  <si>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</si>
  <si>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</si>
  <si>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</si>
  <si>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</si>
  <si>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</si>
  <si>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</si>
  <si>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</si>
  <si>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</si>
  <si>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</si>
  <si>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</si>
  <si>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</si>
  <si>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</si>
  <si>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</si>
  <si>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</si>
  <si>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</si>
  <si>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</si>
  <si>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</si>
  <si>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</si>
  <si>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</si>
  <si>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</si>
  <si>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</si>
  <si>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</si>
  <si>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</si>
  <si>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</si>
  <si>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</si>
  <si>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</si>
  <si>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</si>
  <si>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</si>
  <si>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</si>
  <si>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</si>
  <si>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</si>
  <si>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</si>
  <si>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</si>
  <si>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</si>
  <si>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</si>
  <si>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</si>
  <si>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</si>
  <si>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</si>
  <si>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</si>
  <si>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</si>
  <si>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</si>
  <si>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</si>
  <si>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</si>
  <si>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</si>
  <si>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</si>
  <si>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</si>
  <si>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</si>
  <si>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</si>
  <si>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</si>
  <si>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</si>
  <si>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</si>
  <si>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</si>
  <si>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</si>
  <si>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</si>
  <si>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</si>
  <si>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</si>
  <si>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</si>
  <si>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</si>
  <si>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</si>
  <si>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</si>
  <si>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</si>
  <si>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</si>
  <si>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</si>
  <si>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</si>
  <si>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</si>
  <si>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</si>
  <si>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</si>
  <si>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</si>
  <si>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</si>
  <si>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</si>
  <si>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</si>
  <si>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</si>
  <si>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</si>
  <si>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</si>
  <si>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</si>
  <si>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</si>
  <si>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</si>
  <si>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</si>
  <si>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</si>
  <si>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</si>
  <si>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</si>
  <si>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</si>
  <si>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</si>
  <si>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</si>
  <si>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</si>
  <si>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</si>
  <si>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</si>
  <si>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</si>
  <si>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</si>
  <si>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</si>
  <si>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</si>
  <si>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</si>
  <si>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</si>
  <si>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</si>
  <si>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</si>
  <si>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</si>
  <si>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</si>
  <si>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</si>
  <si>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</si>
  <si>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</si>
  <si>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</si>
  <si>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</si>
  <si>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</si>
  <si>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</si>
  <si>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</si>
  <si>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</si>
  <si>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</si>
  <si>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</si>
  <si>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</si>
  <si>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</si>
  <si>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</si>
  <si>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</si>
  <si>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</si>
  <si>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</si>
  <si>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</si>
  <si>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</si>
  <si>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</si>
  <si>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</si>
  <si>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</si>
  <si>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</si>
  <si>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</si>
  <si>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</si>
  <si>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</si>
  <si>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</si>
  <si>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</si>
  <si>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</si>
  <si>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</si>
  <si>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</si>
  <si>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</si>
  <si>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</si>
  <si>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</si>
  <si>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</si>
  <si>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</si>
  <si>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</si>
  <si>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</si>
  <si>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</si>
  <si>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</si>
  <si>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</si>
  <si>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</si>
  <si>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</si>
  <si>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</si>
  <si>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</si>
  <si>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</si>
  <si>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</si>
  <si>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</si>
  <si>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</si>
  <si>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</si>
  <si>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</si>
  <si>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</si>
  <si>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</si>
  <si>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</si>
  <si>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</si>
  <si>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</si>
  <si>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</si>
  <si>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</si>
  <si>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</si>
  <si>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</si>
  <si>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</si>
  <si>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</si>
  <si>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</si>
  <si>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</si>
  <si>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</si>
  <si>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</si>
  <si>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</si>
  <si>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</si>
  <si>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</si>
  <si>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</si>
  <si>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</si>
  <si>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</si>
  <si>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</si>
  <si>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</si>
  <si>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</si>
  <si>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</si>
  <si>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</si>
  <si>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</si>
  <si>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</si>
  <si>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</si>
  <si>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</si>
  <si>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</si>
  <si>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</si>
  <si>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</si>
  <si>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</si>
  <si>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</si>
  <si>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</si>
  <si>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</si>
  <si>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</si>
  <si>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</si>
  <si>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</si>
  <si>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</si>
  <si>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</si>
  <si>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</si>
  <si>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</si>
  <si>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</si>
  <si>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</si>
  <si>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</si>
  <si>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</si>
  <si>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</si>
  <si>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</si>
  <si>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</si>
  <si>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</si>
  <si>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</si>
  <si>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</si>
  <si>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</si>
  <si>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</si>
  <si>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</si>
  <si>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</si>
  <si>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</si>
  <si>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</si>
  <si>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</si>
  <si>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</si>
  <si>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</si>
  <si>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</si>
  <si>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</si>
  <si>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</si>
  <si>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</si>
  <si>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</si>
  <si>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</si>
  <si>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</si>
  <si>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</si>
  <si>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</si>
  <si>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</si>
  <si>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</si>
  <si>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</si>
  <si>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</si>
  <si>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</si>
  <si>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</si>
  <si>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</si>
  <si>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</si>
  <si>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</si>
  <si>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</si>
  <si>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</si>
  <si>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</si>
  <si>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</si>
  <si>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</si>
  <si>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</si>
  <si>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</si>
  <si>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</si>
  <si>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</si>
  <si>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</si>
  <si>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</si>
  <si>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</si>
  <si>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</si>
  <si>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</si>
  <si>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</si>
  <si>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</si>
  <si>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</si>
  <si>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</si>
  <si>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</si>
  <si>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</si>
  <si>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</si>
  <si>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</si>
  <si>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</si>
  <si>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</si>
  <si>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</si>
  <si>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</si>
  <si>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</si>
  <si>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</si>
  <si>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</si>
  <si>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</si>
  <si>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</si>
  <si>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</si>
  <si>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</si>
  <si>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</si>
  <si>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</si>
  <si>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</si>
  <si>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</si>
  <si>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</si>
  <si>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</si>
  <si>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</si>
  <si>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</si>
  <si>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</si>
  <si>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</si>
  <si>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</si>
  <si>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</si>
  <si>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</si>
  <si>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</si>
  <si>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</si>
  <si>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</si>
  <si>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</si>
  <si>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</si>
  <si>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</si>
  <si>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</si>
  <si>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</si>
  <si>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</si>
  <si>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</si>
  <si>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</si>
  <si>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</si>
  <si>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</si>
  <si>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</si>
  <si>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</si>
  <si>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</si>
  <si>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</si>
  <si>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</si>
  <si>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</si>
  <si>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</si>
  <si>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</si>
  <si>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</si>
  <si>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</si>
  <si>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</si>
  <si>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</si>
  <si>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</si>
  <si>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</si>
  <si>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</si>
  <si>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</si>
  <si>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</si>
  <si>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</si>
  <si>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</si>
  <si>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</si>
  <si>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</si>
  <si>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</si>
  <si>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</si>
  <si>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</si>
  <si>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</si>
  <si>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</si>
  <si>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</si>
  <si>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</si>
  <si>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</si>
  <si>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</si>
  <si>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</si>
  <si>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</si>
  <si>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</si>
  <si>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</si>
  <si>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</si>
  <si>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</si>
  <si>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</si>
  <si>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</si>
  <si>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</si>
  <si>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</si>
  <si>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</si>
  <si>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</si>
  <si>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</si>
  <si>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</si>
  <si>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</si>
  <si>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</si>
  <si>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</si>
  <si>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</si>
  <si>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</si>
  <si>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</si>
  <si>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</si>
  <si>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</si>
  <si>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</si>
  <si>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</si>
  <si>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</si>
  <si>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</si>
  <si>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</si>
  <si>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</si>
  <si>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</si>
  <si>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</si>
  <si>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</si>
  <si>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</si>
  <si>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</si>
  <si>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</si>
  <si>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</si>
  <si>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</si>
  <si>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</si>
  <si>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</si>
  <si>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</si>
  <si>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</si>
  <si>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</si>
  <si>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</si>
  <si>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</si>
  <si>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</si>
  <si>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</si>
  <si>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</si>
  <si>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</si>
  <si>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</si>
  <si>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</si>
  <si>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</si>
  <si>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</si>
  <si>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</si>
  <si>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</si>
  <si>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</si>
  <si>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</si>
  <si>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</si>
  <si>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</si>
  <si>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</si>
  <si>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</si>
  <si>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</si>
  <si>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</si>
  <si>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</si>
  <si>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</si>
  <si>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</si>
  <si>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</si>
  <si>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</si>
  <si>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</si>
  <si>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</si>
  <si>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</si>
  <si>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</si>
  <si>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</si>
  <si>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</si>
  <si>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</si>
  <si>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</si>
  <si>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</si>
  <si>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</si>
  <si>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</si>
  <si>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</si>
  <si>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</si>
  <si>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</si>
  <si>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</si>
  <si>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</si>
  <si>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</si>
  <si>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</si>
  <si>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</si>
  <si>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</si>
  <si>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</si>
  <si>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</si>
  <si>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</si>
  <si>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</si>
  <si>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</si>
  <si>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</si>
  <si>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</si>
  <si>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</si>
  <si>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</si>
  <si>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</si>
  <si>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</si>
  <si>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</si>
  <si>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</si>
  <si>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</si>
  <si>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</si>
  <si>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</si>
  <si>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</si>
  <si>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</si>
  <si>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</si>
  <si>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</si>
  <si>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</si>
  <si>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</si>
  <si>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</si>
  <si>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</si>
  <si>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</si>
  <si>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</si>
  <si>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</si>
  <si>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</si>
  <si>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</si>
  <si>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</si>
  <si>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</si>
  <si>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</si>
  <si>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</si>
  <si>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</si>
  <si>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</si>
  <si>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</si>
  <si>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</si>
  <si>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</si>
  <si>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</si>
  <si>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</si>
  <si>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</si>
  <si>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</si>
  <si>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</si>
  <si>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</si>
  <si>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</si>
  <si>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</si>
  <si>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</si>
  <si>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</si>
  <si>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</si>
  <si>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</si>
  <si>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</si>
  <si>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</si>
  <si>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</si>
  <si>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</si>
  <si>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</si>
  <si>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</si>
  <si>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</si>
  <si>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</si>
  <si>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</si>
  <si>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</si>
  <si>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</si>
  <si>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</si>
  <si>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</si>
  <si>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</si>
  <si>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</si>
  <si>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</si>
  <si>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</si>
  <si>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</si>
  <si>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</si>
  <si>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</si>
  <si>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</si>
  <si>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</si>
  <si>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</si>
  <si>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</si>
  <si>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</si>
  <si>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</si>
  <si>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</si>
  <si>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</si>
  <si>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</si>
  <si>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</si>
  <si>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</si>
  <si>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</si>
  <si>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</si>
  <si>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</si>
  <si>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</si>
  <si>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</si>
  <si>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</si>
  <si>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</si>
  <si>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</si>
  <si>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</si>
  <si>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</si>
  <si>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</si>
  <si>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</si>
  <si>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</si>
  <si>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</si>
  <si>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</si>
  <si>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</si>
  <si>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</si>
  <si>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</si>
  <si>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</si>
  <si>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</si>
  <si>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</si>
  <si>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</si>
  <si>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</si>
  <si>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</si>
  <si>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</si>
  <si>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</si>
  <si>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</si>
  <si>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</si>
  <si>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</si>
  <si>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</si>
  <si>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</si>
  <si>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</si>
  <si>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</si>
  <si>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</si>
  <si>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</si>
  <si>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</si>
  <si>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</si>
  <si>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</si>
  <si>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</si>
  <si>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</si>
  <si>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</si>
  <si>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</si>
  <si>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</si>
  <si>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</si>
  <si>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</si>
  <si>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</si>
  <si>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</si>
  <si>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</si>
  <si>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</si>
  <si>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</si>
  <si>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</si>
  <si>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</si>
  <si>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</si>
  <si>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</si>
  <si>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</si>
  <si>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</si>
  <si>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</si>
  <si>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</si>
  <si>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</si>
  <si>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</si>
  <si>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</si>
  <si>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</si>
  <si>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</si>
  <si>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</si>
  <si>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</si>
  <si>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</si>
  <si>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</si>
  <si>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</si>
  <si>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</si>
  <si>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</si>
  <si>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</si>
  <si>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</si>
  <si>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</si>
  <si>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</si>
  <si>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</si>
  <si>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</si>
  <si>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</si>
  <si>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</si>
  <si>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</si>
  <si>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</si>
  <si>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</si>
  <si>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</si>
  <si>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</si>
  <si>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</si>
  <si>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</si>
  <si>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</si>
  <si>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</si>
  <si>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</si>
  <si>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</si>
  <si>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</si>
  <si>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</si>
  <si>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</si>
  <si>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</si>
  <si>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</si>
  <si>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</si>
  <si>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</si>
  <si>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</si>
  <si>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</si>
  <si>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</si>
  <si>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</si>
  <si>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</si>
  <si>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</si>
  <si>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</si>
  <si>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</si>
  <si>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</si>
  <si>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</si>
  <si>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</si>
  <si>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</si>
  <si>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</si>
  <si>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</si>
  <si>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</si>
  <si>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</si>
  <si>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</si>
  <si>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</si>
  <si>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</si>
  <si>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</si>
  <si>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</si>
  <si>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</si>
  <si>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</si>
  <si>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</si>
  <si>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</si>
  <si>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</si>
  <si>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</si>
  <si>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</si>
  <si>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</si>
  <si>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</si>
  <si>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</si>
  <si>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</si>
  <si>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</si>
  <si>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</si>
  <si>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</si>
  <si>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</si>
  <si>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</si>
  <si>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</si>
  <si>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</si>
  <si>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</si>
  <si>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</si>
  <si>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</si>
  <si>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</si>
  <si>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</si>
  <si>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</si>
  <si>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</si>
  <si>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</si>
  <si>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</si>
  <si>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</si>
  <si>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</si>
  <si>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</si>
  <si>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</si>
  <si>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</si>
  <si>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</si>
  <si>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</si>
  <si>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</si>
  <si>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</si>
  <si>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</si>
  <si>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</si>
  <si>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</si>
  <si>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</si>
  <si>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</si>
  <si>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</si>
  <si>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</si>
  <si>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</si>
  <si>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</si>
  <si>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</si>
  <si>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</si>
  <si>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</si>
  <si>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</si>
  <si>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</si>
  <si>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</si>
  <si>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</si>
  <si>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</si>
  <si>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</si>
  <si>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</si>
  <si>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</si>
  <si>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</si>
  <si>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</si>
  <si>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</si>
  <si>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</si>
  <si>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</si>
  <si>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</si>
  <si>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</si>
  <si>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</si>
  <si>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</si>
  <si>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</si>
  <si>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</si>
  <si>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</si>
  <si>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</si>
  <si>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</si>
  <si>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</si>
  <si>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</si>
  <si>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</si>
  <si>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</si>
  <si>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</si>
  <si>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</si>
  <si>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</si>
  <si>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</si>
  <si>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</si>
  <si>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</si>
  <si>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</si>
  <si>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</si>
  <si>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</si>
  <si>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</si>
  <si>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</si>
  <si>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</si>
  <si>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</si>
  <si>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</si>
  <si>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</si>
  <si>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</si>
  <si>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</si>
  <si>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</si>
  <si>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</si>
  <si>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</si>
  <si>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</si>
  <si>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</si>
  <si>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</si>
  <si>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</si>
  <si>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</si>
  <si>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</si>
  <si>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</si>
  <si>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</si>
  <si>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</si>
  <si>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</si>
  <si>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</si>
  <si>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</si>
  <si>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</si>
  <si>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</si>
  <si>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</si>
  <si>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</si>
  <si>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</si>
  <si>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</si>
  <si>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</si>
  <si>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</si>
  <si>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</si>
  <si>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</si>
  <si>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</si>
  <si>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</si>
  <si>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</si>
  <si>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</si>
  <si>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</si>
  <si>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</si>
  <si>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</si>
  <si>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</si>
  <si>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</si>
  <si>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</si>
  <si>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</si>
  <si>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</si>
  <si>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</si>
  <si>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</si>
  <si>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</si>
  <si>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</si>
  <si>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</si>
  <si>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</si>
  <si>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</si>
  <si>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</si>
  <si>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</si>
  <si>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</si>
  <si>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</si>
  <si>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</si>
  <si>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</si>
  <si>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</si>
  <si>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</si>
  <si>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</si>
  <si>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</si>
  <si>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</si>
  <si>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</si>
  <si>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</si>
  <si>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</si>
  <si>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</si>
  <si>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</si>
  <si>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</si>
  <si>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</si>
  <si>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</si>
  <si>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</si>
  <si>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</si>
  <si>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</si>
  <si>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</si>
  <si>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</si>
  <si>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</si>
  <si>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</si>
  <si>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</si>
  <si>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</si>
  <si>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</si>
  <si>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</si>
  <si>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</si>
  <si>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</si>
  <si>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</si>
  <si>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</si>
  <si>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</si>
  <si>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</si>
  <si>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</si>
  <si>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</si>
  <si>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</si>
  <si>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</si>
  <si>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</si>
  <si>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</si>
  <si>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</si>
  <si>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</si>
  <si>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</si>
  <si>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</si>
  <si>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</si>
  <si>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</si>
  <si>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</si>
  <si>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</si>
  <si>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</si>
  <si>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</si>
  <si>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</si>
  <si>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</si>
  <si>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</si>
  <si>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</si>
  <si>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</si>
  <si>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</si>
  <si>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</si>
  <si>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</si>
  <si>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</si>
  <si>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</si>
  <si>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</si>
  <si>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</si>
  <si>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</si>
  <si>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</si>
  <si>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</si>
  <si>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</si>
  <si>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</si>
  <si>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</si>
  <si>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</si>
  <si>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</si>
  <si>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</si>
  <si>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</si>
  <si>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</si>
  <si>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</si>
  <si>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</si>
  <si>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</si>
  <si>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</si>
  <si>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</si>
  <si>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</si>
  <si>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</si>
  <si>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</si>
  <si>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</si>
  <si>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</si>
  <si>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</si>
  <si>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</si>
  <si>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</si>
  <si>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</si>
  <si>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</si>
  <si>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</si>
  <si>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</si>
  <si>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</si>
  <si>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</si>
  <si>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</si>
  <si>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</si>
  <si>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</si>
  <si>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</si>
  <si>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</si>
  <si>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</si>
  <si>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</si>
  <si>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</si>
  <si>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</si>
  <si>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</si>
  <si>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</si>
  <si>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</si>
  <si>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</si>
  <si>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</si>
  <si>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</si>
  <si>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</si>
  <si>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</si>
  <si>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</si>
  <si>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</si>
  <si>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</si>
  <si>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</si>
  <si>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</si>
  <si>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</si>
  <si>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</si>
  <si>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</si>
  <si>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</si>
  <si>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</si>
  <si>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</si>
  <si>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</si>
  <si>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</si>
  <si>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</si>
  <si>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</si>
  <si>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</si>
  <si>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</si>
  <si>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</si>
  <si>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</si>
  <si>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</si>
  <si>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</si>
  <si>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</si>
  <si>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</si>
  <si>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</si>
  <si>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</si>
  <si>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</si>
  <si>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</si>
  <si>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</si>
  <si>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</si>
  <si>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</si>
  <si>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</si>
  <si>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</si>
  <si>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</si>
  <si>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</si>
  <si>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</si>
  <si>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</si>
  <si>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</si>
  <si>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</si>
  <si>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</si>
  <si>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</si>
  <si>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</si>
  <si>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</si>
  <si>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</si>
  <si>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</si>
  <si>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</si>
  <si>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</si>
  <si>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</si>
  <si>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</si>
  <si>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</si>
  <si>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</si>
  <si>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</si>
  <si>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</si>
  <si>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</si>
  <si>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</si>
  <si>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</si>
  <si>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</si>
  <si>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</si>
  <si>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</si>
  <si>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</si>
  <si>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</si>
  <si>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</si>
  <si>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</si>
  <si>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</si>
  <si>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</si>
  <si>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</si>
  <si>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</si>
  <si>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</si>
  <si>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</si>
  <si>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</si>
  <si>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</si>
  <si>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</si>
  <si>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</si>
  <si>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</si>
  <si>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</si>
  <si>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</si>
  <si>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</si>
  <si>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</si>
  <si>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</si>
  <si>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</si>
  <si>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</si>
  <si>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</si>
  <si>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</si>
  <si>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</si>
  <si>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</si>
  <si>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</si>
  <si>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</si>
  <si>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</si>
  <si>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</si>
  <si>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</si>
  <si>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</si>
  <si>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</si>
  <si>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</si>
  <si>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</si>
  <si>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</si>
  <si>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</si>
  <si>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</si>
  <si>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</si>
  <si>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</si>
  <si>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</si>
  <si>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</si>
  <si>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</si>
  <si>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</si>
  <si>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</si>
  <si>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</si>
  <si>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</si>
  <si>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</si>
  <si>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</si>
  <si>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</si>
  <si>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</si>
  <si>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</si>
  <si>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</si>
  <si>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</si>
  <si>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</si>
  <si>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</si>
  <si>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</si>
  <si>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</si>
  <si>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</si>
  <si>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</si>
  <si>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</si>
  <si>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</si>
  <si>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</si>
  <si>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</si>
  <si>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</si>
  <si>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</si>
  <si>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</si>
  <si>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</si>
  <si>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</si>
  <si>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</si>
  <si>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</si>
  <si>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</si>
  <si>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</si>
  <si>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</si>
  <si>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</si>
  <si>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</si>
  <si>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</si>
  <si>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</si>
  <si>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</si>
  <si>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</si>
  <si>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</si>
  <si>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</si>
  <si>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</si>
  <si>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</si>
  <si>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</si>
  <si>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</si>
  <si>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</si>
  <si>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</si>
  <si>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</si>
  <si>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</si>
  <si>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</si>
  <si>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</si>
  <si>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</si>
  <si>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</si>
  <si>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</si>
  <si>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</si>
  <si>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</si>
  <si>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</si>
  <si>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</si>
  <si>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</si>
  <si>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</si>
  <si>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</si>
  <si>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</si>
  <si>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</si>
  <si>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</si>
  <si>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</si>
  <si>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</si>
  <si>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</si>
  <si>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</si>
  <si>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</si>
  <si>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</si>
  <si>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</si>
  <si>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</si>
  <si>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</si>
  <si>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</si>
  <si>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</si>
  <si>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</si>
  <si>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</si>
  <si>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</si>
  <si>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</si>
  <si>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</si>
  <si>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</si>
  <si>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</si>
  <si>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</si>
  <si>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</si>
  <si>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</si>
  <si>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</si>
  <si>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</si>
  <si>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</si>
  <si>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</si>
  <si>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</si>
  <si>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</si>
  <si>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</si>
  <si>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</si>
  <si>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</si>
  <si>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</si>
  <si>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</si>
  <si>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</si>
  <si>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</si>
  <si>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</si>
  <si>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</si>
  <si>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</si>
  <si>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</si>
  <si>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</si>
  <si>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</si>
  <si>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</si>
  <si>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</si>
  <si>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</si>
  <si>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</si>
  <si>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</si>
  <si>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</si>
  <si>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</si>
  <si>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</si>
  <si>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</si>
  <si>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</si>
  <si>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</si>
  <si>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</si>
  <si>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</si>
  <si>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</si>
  <si>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</si>
  <si>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</si>
  <si>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</si>
  <si>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</si>
  <si>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</si>
  <si>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</si>
  <si>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</si>
  <si>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</si>
  <si>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</si>
  <si>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</si>
  <si>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</si>
  <si>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</si>
  <si>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</si>
  <si>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</si>
  <si>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</si>
  <si>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</si>
  <si>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</si>
  <si>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</si>
  <si>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</si>
  <si>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</si>
  <si>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</si>
  <si>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</si>
  <si>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</si>
  <si>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</si>
  <si>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</si>
  <si>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</si>
  <si>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</si>
  <si>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</si>
  <si>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</si>
  <si>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</si>
  <si>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</si>
  <si>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</si>
  <si>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</si>
  <si>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</si>
  <si>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</si>
  <si>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</si>
  <si>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</si>
  <si>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</si>
  <si>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</si>
  <si>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</si>
  <si>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</si>
  <si>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</si>
  <si>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</si>
  <si>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</si>
  <si>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</si>
  <si>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</si>
  <si>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</si>
  <si>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</si>
  <si>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</si>
  <si>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</si>
  <si>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</si>
  <si>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</si>
  <si>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</si>
  <si>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</si>
  <si>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</si>
  <si>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</si>
  <si>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</si>
  <si>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</si>
  <si>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</si>
  <si>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</si>
  <si>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</si>
  <si>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</si>
  <si>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</si>
  <si>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</si>
  <si>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</si>
  <si>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</si>
  <si>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</si>
  <si>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</si>
  <si>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</si>
  <si>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</si>
  <si>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</si>
  <si>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</si>
  <si>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</si>
  <si>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</si>
  <si>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</si>
  <si>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</si>
  <si>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</si>
  <si>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</si>
  <si>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</si>
  <si>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</si>
  <si>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</si>
  <si>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</si>
  <si>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</si>
  <si>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</si>
  <si>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</si>
  <si>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</si>
  <si>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</si>
  <si>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</si>
  <si>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</si>
  <si>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</si>
  <si>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</si>
  <si>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</si>
  <si>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</si>
  <si>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</si>
  <si>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</si>
  <si>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</si>
  <si>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</si>
  <si>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</si>
  <si>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</si>
  <si>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</si>
  <si>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</si>
  <si>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</si>
  <si>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</si>
  <si>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</si>
  <si>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</si>
  <si>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</si>
  <si>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</si>
  <si>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</si>
  <si>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</si>
  <si>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</si>
  <si>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</si>
  <si>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</si>
  <si>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</si>
  <si>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</si>
  <si>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</si>
  <si>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</si>
  <si>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</si>
  <si>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</si>
  <si>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</si>
  <si>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</si>
  <si>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</si>
  <si>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</si>
  <si>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</si>
  <si>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</si>
  <si>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</si>
  <si>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</si>
  <si>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</si>
  <si>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</si>
  <si>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</si>
  <si>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</si>
  <si>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</si>
  <si>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</si>
  <si>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</si>
  <si>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</si>
  <si>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</si>
  <si>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</si>
  <si>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</si>
  <si>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</si>
  <si>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</si>
  <si>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</si>
  <si>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</si>
  <si>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</si>
  <si>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</si>
  <si>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</si>
  <si>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</si>
  <si>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</si>
  <si>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</si>
  <si>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</si>
  <si>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</si>
  <si>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</si>
  <si>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</si>
  <si>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</si>
  <si>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</si>
  <si>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</si>
  <si>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</si>
  <si>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</si>
  <si>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</si>
  <si>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</si>
  <si>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</si>
  <si>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</si>
  <si>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</si>
  <si>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</si>
  <si>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</si>
  <si>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</si>
  <si>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</si>
  <si>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</si>
  <si>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</si>
  <si>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</si>
  <si>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</si>
  <si>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</si>
  <si>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</si>
  <si>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</si>
  <si>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</si>
  <si>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</si>
  <si>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</si>
  <si>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</si>
  <si>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</si>
  <si>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</si>
  <si>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</si>
  <si>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</si>
  <si>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</si>
  <si>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</si>
  <si>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</si>
  <si>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</si>
  <si>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</si>
  <si>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</si>
  <si>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</si>
  <si>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</si>
  <si>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</si>
  <si>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</si>
  <si>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</si>
  <si>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</si>
  <si>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</si>
  <si>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</si>
  <si>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</si>
  <si>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</si>
  <si>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</si>
  <si>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</si>
  <si>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</si>
  <si>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</si>
  <si>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</si>
  <si>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</si>
  <si>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</si>
  <si>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</si>
  <si>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</si>
  <si>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</si>
  <si>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</si>
  <si>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</si>
  <si>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</si>
  <si>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</si>
  <si>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</si>
  <si>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</si>
  <si>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</si>
  <si>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</si>
  <si>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</si>
  <si>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</si>
  <si>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</si>
  <si>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</si>
  <si>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</si>
  <si>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</si>
  <si>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</si>
  <si>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</si>
  <si>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</si>
  <si>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</si>
  <si>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</si>
  <si>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</si>
  <si>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</si>
  <si>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</si>
  <si>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</si>
  <si>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</si>
  <si>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</si>
  <si>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</si>
  <si>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</si>
  <si>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</si>
  <si>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</si>
  <si>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</si>
  <si>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</si>
  <si>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</si>
  <si>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</si>
  <si>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</si>
  <si>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</si>
  <si>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</si>
  <si>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</si>
  <si>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</si>
  <si>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</si>
  <si>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</si>
  <si>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</si>
  <si>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</si>
  <si>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</si>
  <si>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</si>
  <si>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</si>
  <si>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</si>
  <si>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</si>
  <si>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</si>
  <si>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</si>
  <si>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</si>
  <si>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</si>
  <si>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</si>
  <si>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</si>
  <si>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</si>
  <si>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</si>
  <si>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</si>
  <si>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</si>
  <si>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</si>
  <si>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</si>
  <si>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</si>
  <si>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</si>
  <si>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</si>
  <si>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</si>
  <si>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</si>
  <si>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</si>
  <si>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</si>
  <si>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</si>
  <si>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</si>
  <si>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</si>
  <si>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</si>
  <si>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</si>
  <si>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</si>
  <si>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</si>
  <si>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</si>
  <si>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</si>
  <si>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</si>
  <si>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</si>
  <si>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</si>
  <si>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</si>
  <si>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</si>
  <si>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</si>
  <si>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</si>
  <si>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</si>
  <si>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</si>
  <si>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</si>
  <si>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</si>
  <si>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</si>
  <si>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</si>
  <si>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</si>
  <si>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</si>
  <si>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</si>
  <si>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</si>
  <si>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</si>
  <si>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</si>
  <si>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</si>
  <si>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</si>
  <si>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</si>
  <si>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</si>
  <si>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</si>
  <si>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</si>
  <si>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</si>
  <si>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</si>
  <si>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</si>
  <si>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</si>
  <si>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</si>
  <si>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</si>
  <si>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</si>
  <si>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</si>
  <si>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</si>
  <si>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</si>
  <si>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</si>
  <si>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</si>
  <si>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</si>
  <si>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</si>
  <si>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</si>
  <si>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</si>
  <si>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</si>
  <si>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</si>
  <si>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</si>
  <si>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</si>
  <si>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</si>
  <si>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</si>
  <si>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</si>
  <si>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</si>
  <si>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</si>
  <si>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</si>
  <si>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</si>
  <si>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</si>
  <si>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</si>
  <si>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</si>
  <si>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</si>
  <si>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</si>
  <si>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</si>
  <si>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</si>
  <si>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</si>
  <si>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</si>
  <si>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</si>
  <si>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</si>
  <si>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</si>
  <si>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</si>
  <si>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</si>
  <si>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</si>
  <si>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</si>
  <si>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</si>
  <si>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</si>
  <si>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</si>
  <si>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</si>
  <si>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</si>
  <si>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</si>
  <si>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</si>
  <si>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</si>
  <si>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</si>
  <si>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</si>
  <si>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</si>
  <si>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</si>
  <si>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</si>
  <si>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</si>
  <si>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</si>
  <si>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</si>
  <si>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</si>
  <si>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</si>
  <si>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</si>
  <si>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</si>
  <si>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</si>
  <si>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</si>
  <si>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</si>
  <si>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</si>
  <si>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</si>
  <si>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</si>
  <si>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</si>
  <si>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</si>
  <si>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</si>
  <si>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</si>
  <si>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</si>
  <si>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</si>
  <si>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</si>
  <si>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</si>
  <si>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</si>
  <si>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</si>
  <si>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</si>
  <si>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</si>
  <si>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</si>
  <si>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</si>
  <si>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</si>
  <si>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</si>
  <si>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</si>
  <si>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</si>
  <si>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</si>
  <si>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</si>
  <si>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</si>
  <si>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</si>
  <si>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</si>
  <si>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</si>
  <si>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</si>
  <si>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</si>
  <si>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</si>
  <si>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</si>
  <si>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</si>
  <si>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</si>
  <si>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</si>
  <si>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</si>
  <si>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</si>
  <si>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</si>
  <si>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</si>
  <si>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</si>
  <si>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</si>
  <si>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</si>
  <si>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</si>
  <si>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</si>
  <si>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</si>
  <si>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</si>
  <si>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</si>
  <si>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</si>
  <si>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</si>
  <si>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</si>
  <si>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</si>
  <si>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</si>
  <si>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</si>
  <si>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</si>
  <si>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</si>
  <si>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</si>
  <si>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</si>
  <si>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</si>
  <si>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</si>
  <si>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</si>
  <si>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</si>
  <si>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</si>
  <si>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</si>
  <si>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</si>
  <si>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</si>
  <si>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</si>
  <si>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</si>
  <si>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</si>
  <si>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</si>
  <si>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</si>
  <si>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</si>
  <si>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</si>
  <si>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</si>
  <si>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</si>
  <si>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</si>
  <si>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</si>
  <si>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</si>
  <si>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</si>
  <si>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</si>
  <si>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</si>
  <si>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</si>
  <si>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</si>
  <si>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</si>
  <si>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</si>
  <si>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</si>
  <si>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</si>
  <si>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</si>
  <si>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</si>
  <si>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</si>
  <si>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</si>
  <si>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</si>
  <si>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</si>
  <si>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</si>
  <si>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</si>
  <si>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</si>
  <si>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</si>
  <si>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</si>
  <si>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</si>
  <si>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</si>
  <si>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</si>
  <si>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</si>
  <si>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</si>
  <si>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</si>
  <si>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</si>
  <si>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</si>
  <si>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</si>
  <si>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</si>
  <si>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</si>
  <si>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</si>
  <si>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</si>
  <si>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</si>
  <si>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</si>
  <si>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</si>
  <si>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</si>
  <si>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</si>
  <si>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</si>
  <si>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</si>
  <si>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</si>
  <si>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</si>
  <si>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</si>
  <si>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</si>
  <si>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</si>
  <si>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</si>
  <si>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</si>
  <si>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</si>
  <si>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</si>
  <si>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</si>
  <si>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</si>
  <si>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</si>
  <si>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</si>
  <si>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</si>
  <si>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</si>
  <si>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</si>
  <si>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</si>
  <si>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</si>
  <si>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</si>
  <si>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</si>
  <si>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</si>
  <si>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</si>
  <si>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</si>
  <si>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</si>
  <si>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</si>
  <si>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</si>
  <si>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</si>
  <si>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</si>
  <si>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</si>
  <si>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</si>
  <si>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</si>
  <si>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</si>
  <si>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</si>
  <si>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</si>
  <si>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</si>
  <si>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</si>
  <si>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</si>
  <si>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</si>
  <si>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</si>
  <si>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</si>
  <si>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</si>
  <si>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</si>
  <si>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</si>
  <si>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</si>
  <si>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</si>
  <si>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</si>
  <si>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</si>
  <si>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</si>
  <si>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</si>
  <si>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</si>
  <si>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</si>
  <si>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</si>
  <si>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</si>
  <si>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</si>
  <si>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</si>
  <si>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</si>
  <si>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</si>
  <si>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</si>
  <si>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</si>
  <si>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</si>
  <si>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</si>
  <si>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</si>
  <si>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</si>
  <si>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</si>
  <si>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</si>
  <si>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</si>
  <si>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</si>
  <si>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</si>
  <si>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</si>
  <si>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</si>
  <si>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</si>
  <si>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</si>
  <si>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</si>
  <si>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</si>
  <si>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</si>
  <si>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</si>
  <si>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</si>
  <si>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</si>
  <si>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</si>
  <si>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</si>
  <si>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</si>
  <si>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</si>
  <si>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</si>
  <si>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</si>
  <si>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</si>
  <si>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</si>
  <si>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</si>
  <si>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</si>
  <si>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</si>
  <si>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</si>
  <si>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</si>
  <si>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</si>
  <si>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</si>
  <si>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</si>
  <si>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</si>
  <si>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</si>
  <si>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</si>
  <si>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</si>
  <si>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</si>
  <si>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</si>
  <si>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</si>
  <si>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</si>
  <si>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</si>
  <si>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</si>
  <si>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</si>
  <si>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</si>
  <si>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</si>
  <si>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</si>
  <si>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</si>
  <si>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</si>
  <si>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</si>
  <si>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</si>
  <si>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</si>
  <si>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</si>
  <si>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</si>
  <si>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</si>
  <si>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</si>
  <si>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</si>
  <si>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</si>
  <si>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</si>
  <si>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</si>
  <si>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</si>
  <si>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</si>
  <si>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</si>
  <si>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</si>
  <si>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</si>
  <si>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</si>
  <si>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</si>
  <si>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</si>
  <si>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</si>
  <si>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</si>
  <si>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</si>
  <si>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</si>
  <si>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</si>
  <si>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</si>
  <si>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</si>
  <si>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</si>
  <si>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</si>
  <si>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</si>
  <si>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</si>
  <si>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</si>
  <si>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</si>
  <si>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</si>
  <si>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</si>
  <si>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</si>
  <si>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</si>
  <si>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</si>
  <si>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</si>
  <si>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</si>
  <si>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</si>
  <si>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</si>
  <si>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</si>
  <si>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</si>
  <si>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</si>
  <si>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</si>
  <si>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</si>
  <si>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</si>
  <si>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</si>
  <si>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</si>
  <si>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</si>
  <si>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</si>
  <si>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</si>
  <si>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</si>
  <si>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</si>
  <si>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</si>
  <si>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</si>
  <si>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</si>
  <si>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</si>
  <si>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</si>
  <si>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</si>
  <si>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</si>
  <si>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</si>
  <si>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</si>
  <si>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</si>
  <si>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</si>
  <si>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</si>
  <si>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</si>
  <si>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</si>
  <si>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</si>
  <si>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</si>
  <si>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</si>
  <si>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</si>
  <si>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</si>
  <si>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</si>
  <si>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</si>
  <si>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</si>
  <si>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</si>
  <si>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</si>
  <si>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</si>
  <si>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</si>
  <si>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</si>
  <si>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</si>
  <si>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</si>
  <si>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</si>
  <si>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</si>
  <si>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</si>
  <si>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</si>
  <si>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</si>
  <si>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</si>
  <si>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</si>
  <si>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</si>
  <si>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</si>
  <si>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</si>
  <si>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</si>
  <si>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</si>
  <si>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</si>
  <si>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</si>
  <si>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</si>
  <si>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</si>
  <si>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</si>
  <si>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</si>
  <si>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</si>
  <si>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</si>
  <si>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</si>
  <si>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</si>
  <si>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</si>
  <si>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</si>
  <si>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</si>
  <si>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</si>
  <si>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</si>
  <si>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</si>
  <si>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</si>
  <si>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</si>
  <si>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</si>
  <si>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</si>
  <si>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</si>
  <si>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</si>
  <si>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</si>
  <si>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</si>
  <si>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</si>
  <si>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</si>
  <si>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</si>
  <si>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</si>
  <si>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</si>
  <si>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</si>
  <si>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</si>
  <si>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</si>
  <si>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</si>
  <si>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</si>
  <si>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</si>
  <si>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</si>
  <si>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</si>
  <si>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</si>
  <si>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</si>
  <si>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</si>
  <si>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</si>
  <si>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</si>
  <si>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</si>
  <si>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</si>
  <si>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</si>
  <si>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</si>
  <si>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</si>
  <si>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</si>
  <si>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</si>
  <si>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</si>
  <si>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</si>
  <si>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</si>
  <si>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</si>
  <si>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</si>
  <si>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</si>
  <si>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</si>
  <si>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</si>
  <si>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</si>
  <si>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</si>
  <si>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</si>
  <si>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</si>
  <si>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</si>
  <si>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</si>
  <si>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</si>
  <si>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</si>
  <si>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</si>
  <si>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</si>
  <si>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</si>
  <si>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</si>
  <si>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</si>
  <si>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</si>
  <si>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</si>
  <si>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</si>
  <si>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</si>
  <si>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</si>
  <si>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</si>
  <si>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</si>
  <si>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</si>
  <si>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</si>
  <si>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</si>
  <si>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</si>
  <si>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</si>
  <si>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</si>
  <si>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</si>
  <si>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</si>
  <si>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</si>
  <si>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</si>
  <si>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</si>
  <si>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</si>
  <si>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</si>
  <si>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</si>
  <si>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</si>
  <si>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</si>
  <si>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</si>
  <si>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</si>
  <si>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</si>
  <si>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</si>
  <si>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</si>
  <si>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</si>
  <si>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</si>
  <si>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</si>
  <si>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</si>
  <si>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</si>
  <si>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</si>
  <si>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</si>
  <si>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</si>
  <si>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</si>
  <si>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</si>
  <si>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</si>
  <si>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</si>
  <si>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</si>
  <si>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</si>
  <si>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</si>
  <si>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</si>
  <si>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</si>
  <si>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</si>
  <si>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</si>
  <si>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</si>
  <si>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</si>
  <si>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</si>
  <si>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</si>
  <si>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</si>
  <si>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</si>
  <si>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</si>
  <si>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</si>
  <si>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</si>
  <si>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</si>
  <si>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</si>
  <si>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</si>
  <si>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</si>
  <si>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</si>
  <si>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</si>
  <si>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</si>
  <si>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</si>
  <si>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</si>
  <si>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</si>
  <si>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</si>
  <si>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</si>
  <si>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</si>
  <si>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</si>
  <si>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</si>
  <si>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</si>
  <si>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</si>
  <si>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</si>
  <si>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</si>
  <si>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</si>
  <si>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</si>
  <si>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</si>
  <si>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</si>
  <si>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</si>
  <si>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</si>
  <si>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</si>
  <si>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</si>
  <si>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</si>
  <si>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</si>
  <si>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</si>
  <si>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</si>
  <si>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</si>
  <si>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</si>
  <si>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</si>
  <si>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</si>
  <si>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</si>
  <si>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</si>
  <si>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</si>
  <si>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</si>
  <si>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</si>
  <si>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</si>
  <si>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</si>
  <si>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</si>
  <si>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</si>
  <si>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</si>
  <si>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</si>
  <si>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</si>
  <si>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</si>
  <si>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</si>
  <si>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</si>
  <si>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</si>
  <si>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</si>
  <si>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</si>
  <si>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</si>
  <si>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</si>
  <si>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</si>
  <si>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</si>
  <si>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</si>
  <si>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</si>
  <si>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</si>
  <si>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</si>
  <si>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</si>
  <si>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</si>
  <si>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</si>
  <si>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</si>
  <si>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</si>
  <si>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</si>
  <si>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</si>
  <si>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</si>
  <si>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</si>
  <si>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</si>
  <si>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</si>
  <si>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</si>
  <si>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</si>
  <si>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</si>
  <si>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</si>
  <si>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</si>
  <si>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</si>
  <si>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</si>
  <si>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</si>
  <si>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</si>
  <si>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</si>
  <si>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</si>
  <si>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</si>
  <si>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</si>
  <si>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</si>
  <si>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</si>
  <si>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</si>
  <si>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</si>
  <si>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</si>
  <si>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</si>
  <si>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</si>
  <si>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</si>
  <si>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</si>
  <si>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</si>
  <si>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</si>
  <si>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</si>
  <si>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</si>
  <si>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</si>
  <si>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</si>
  <si>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</si>
  <si>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</si>
  <si>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</si>
  <si>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</si>
  <si>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</si>
  <si>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</si>
  <si>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</si>
  <si>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</si>
  <si>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</si>
  <si>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</si>
  <si>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</si>
  <si>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</si>
  <si>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</si>
  <si>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</si>
  <si>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</si>
  <si>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</si>
  <si>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</si>
  <si>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</si>
  <si>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</si>
  <si>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</si>
  <si>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</si>
  <si>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</si>
  <si>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</si>
  <si>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</si>
  <si>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</si>
  <si>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</si>
  <si>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</si>
  <si>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</si>
  <si>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</si>
  <si>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</si>
  <si>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</si>
  <si>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</si>
  <si>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</si>
  <si>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</si>
  <si>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</si>
  <si>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</si>
  <si>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</si>
  <si>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</si>
  <si>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</si>
  <si>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</si>
  <si>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</si>
  <si>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</si>
  <si>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</si>
  <si>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</si>
  <si>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</si>
  <si>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</si>
  <si>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</si>
  <si>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</si>
  <si>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</si>
  <si>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</si>
  <si>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</si>
  <si>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</si>
  <si>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</si>
  <si>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</si>
  <si>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</si>
  <si>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</si>
  <si>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</si>
  <si>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</si>
  <si>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</si>
  <si>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</si>
  <si>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</si>
  <si>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</si>
  <si>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</si>
  <si>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</si>
  <si>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</si>
  <si>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</si>
  <si>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</si>
  <si>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</si>
  <si>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</si>
  <si>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</si>
  <si>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</si>
  <si>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</si>
  <si>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</si>
  <si>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</si>
  <si>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</si>
  <si>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</si>
  <si>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</si>
  <si>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</si>
  <si>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</si>
  <si>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</si>
  <si>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</si>
  <si>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</si>
  <si>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</si>
  <si>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</si>
  <si>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</si>
  <si>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</si>
  <si>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</si>
  <si>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</si>
  <si>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</si>
  <si>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</si>
  <si>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</si>
  <si>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</si>
  <si>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</si>
  <si>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</si>
  <si>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</si>
  <si>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</si>
  <si>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</si>
  <si>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</si>
  <si>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</si>
  <si>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</si>
  <si>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</si>
  <si>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</si>
  <si>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</si>
  <si>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</si>
  <si>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</si>
  <si>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</si>
  <si>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</si>
  <si>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</si>
  <si>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</si>
  <si>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</si>
  <si>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</si>
  <si>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</si>
  <si>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</si>
  <si>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</si>
  <si>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</si>
  <si>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</si>
  <si>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</si>
  <si>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</si>
  <si>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</si>
  <si>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</si>
  <si>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</si>
  <si>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</si>
  <si>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</si>
  <si>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</si>
  <si>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</si>
  <si>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</si>
  <si>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</si>
  <si>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</si>
  <si>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</si>
  <si>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</si>
  <si>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</si>
  <si>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</si>
  <si>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</si>
  <si>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</si>
  <si>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</si>
  <si>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</si>
  <si>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</si>
  <si>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</si>
  <si>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</si>
  <si>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</si>
  <si>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</si>
  <si>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</si>
  <si>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</si>
  <si>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</si>
  <si>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</si>
  <si>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</si>
  <si>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</si>
  <si>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</si>
  <si>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</si>
  <si>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</si>
  <si>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</si>
  <si>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</si>
  <si>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</si>
  <si>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</si>
  <si>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</si>
  <si>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</si>
  <si>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</si>
  <si>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</si>
  <si>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</si>
  <si>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</si>
  <si>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</si>
  <si>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</si>
  <si>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</si>
  <si>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</si>
  <si>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</si>
  <si>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</si>
  <si>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</si>
  <si>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</si>
  <si>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</si>
  <si>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</si>
  <si>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</si>
  <si>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</si>
  <si>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</si>
  <si>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</si>
  <si>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</si>
  <si>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</si>
  <si>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</si>
  <si>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</si>
  <si>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</si>
  <si>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</si>
  <si>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</si>
  <si>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</si>
  <si>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</si>
  <si>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</si>
  <si>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</si>
  <si>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</si>
  <si>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</si>
  <si>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</si>
  <si>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</si>
  <si>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</si>
  <si>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</si>
  <si>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</si>
  <si>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</si>
  <si>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</si>
  <si>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</si>
  <si>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</si>
  <si>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</si>
  <si>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</si>
  <si>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</si>
  <si>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</si>
  <si>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</si>
  <si>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</si>
  <si>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</si>
  <si>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</si>
  <si>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</si>
  <si>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</si>
  <si>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</si>
  <si>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</si>
  <si>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</si>
  <si>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</si>
  <si>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</si>
  <si>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</si>
  <si>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</si>
  <si>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</si>
  <si>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</si>
  <si>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</si>
  <si>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</si>
  <si>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</si>
  <si>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</si>
  <si>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</si>
  <si>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</si>
  <si>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</si>
  <si>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</si>
  <si>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</si>
  <si>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</si>
  <si>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</si>
  <si>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</si>
  <si>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</si>
  <si>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</si>
  <si>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</si>
  <si>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</si>
  <si>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</si>
  <si>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</si>
  <si>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</si>
  <si>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</si>
  <si>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</si>
  <si>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</si>
  <si>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</si>
  <si>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</si>
  <si>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</si>
  <si>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</si>
  <si>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</si>
  <si>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</si>
  <si>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</si>
  <si>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</si>
  <si>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</si>
  <si>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</si>
  <si>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</si>
  <si>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</si>
  <si>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</si>
  <si>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</si>
  <si>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</si>
  <si>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</si>
  <si>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</si>
  <si>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</si>
  <si>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</si>
  <si>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</si>
  <si>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</si>
  <si>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</si>
  <si>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</si>
  <si>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</si>
  <si>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</si>
  <si>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</si>
  <si>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</si>
  <si>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</si>
  <si>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</si>
  <si>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</si>
  <si>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</si>
  <si>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</si>
  <si>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</si>
  <si>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</si>
  <si>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</si>
  <si>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</si>
  <si>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</si>
  <si>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</si>
  <si>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</si>
  <si>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</si>
  <si>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</si>
  <si>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</si>
  <si>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</si>
  <si>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</si>
  <si>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</si>
  <si>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</si>
  <si>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</si>
  <si>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</si>
  <si>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</si>
  <si>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</si>
  <si>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</si>
  <si>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</si>
  <si>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</si>
  <si>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</si>
  <si>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</si>
  <si>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</si>
  <si>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</si>
  <si>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</si>
  <si>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</si>
  <si>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</si>
  <si>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</si>
  <si>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</si>
  <si>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</si>
  <si>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</si>
  <si>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</si>
  <si>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</si>
  <si>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</si>
  <si>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</si>
  <si>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</si>
  <si>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</si>
  <si>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</si>
  <si>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</si>
  <si>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</si>
  <si>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</si>
  <si>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</si>
  <si>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</si>
  <si>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</si>
  <si>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</si>
  <si>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</si>
  <si>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</si>
  <si>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</si>
  <si>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</si>
  <si>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</si>
  <si>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</si>
  <si>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</si>
  <si>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</si>
  <si>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</si>
  <si>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</si>
  <si>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</si>
  <si>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</si>
  <si>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</si>
  <si>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</si>
  <si>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</si>
  <si>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</si>
  <si>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</si>
  <si>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</si>
  <si>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</si>
  <si>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</si>
  <si>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</si>
  <si>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</si>
  <si>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</si>
  <si>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</si>
  <si>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</si>
  <si>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</si>
  <si>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</si>
  <si>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</si>
  <si>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</si>
  <si>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</si>
  <si>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</si>
  <si>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</si>
  <si>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</si>
  <si>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</si>
  <si>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</si>
  <si>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</si>
  <si>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</si>
  <si>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</si>
  <si>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</si>
  <si>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</si>
  <si>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</si>
  <si>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</si>
  <si>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</si>
  <si>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</si>
  <si>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</si>
  <si>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</si>
  <si>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</si>
  <si>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</si>
  <si>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</si>
  <si>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</si>
  <si>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</si>
  <si>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</si>
  <si>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</si>
  <si>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</si>
  <si>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</si>
  <si>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</si>
  <si>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</si>
  <si>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</si>
  <si>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</si>
  <si>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</si>
  <si>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</si>
  <si>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</si>
  <si>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</si>
  <si>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</si>
  <si>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</si>
  <si>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</si>
  <si>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</si>
  <si>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</si>
  <si>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</si>
  <si>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</si>
  <si>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</si>
  <si>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</si>
  <si>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</si>
  <si>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</si>
  <si>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</si>
  <si>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</si>
  <si>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</si>
  <si>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</si>
  <si>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</si>
  <si>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</si>
  <si>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</si>
  <si>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</si>
  <si>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</si>
  <si>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</si>
  <si>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</si>
  <si>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</si>
  <si>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</si>
  <si>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</si>
  <si>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</si>
  <si>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</si>
  <si>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</si>
  <si>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</si>
  <si>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</si>
  <si>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</si>
  <si>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</si>
  <si>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</si>
  <si>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</si>
  <si>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</si>
  <si>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</si>
  <si>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</si>
  <si>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</si>
  <si>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</si>
  <si>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</si>
  <si>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</si>
  <si>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</si>
  <si>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</si>
  <si>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</si>
  <si>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</si>
  <si>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</si>
  <si>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</si>
  <si>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</si>
  <si>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</si>
  <si>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</si>
  <si>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</si>
  <si>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</si>
  <si>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</si>
  <si>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</si>
  <si>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</si>
  <si>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</si>
  <si>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</si>
  <si>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</si>
  <si>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</si>
  <si>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</si>
  <si>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</si>
  <si>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</si>
  <si>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</si>
  <si>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</si>
  <si>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</si>
  <si>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</si>
  <si>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</si>
  <si>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</si>
  <si>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</si>
  <si>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</si>
  <si>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</si>
  <si>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</si>
  <si>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</si>
  <si>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</si>
  <si>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</si>
  <si>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</si>
  <si>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</si>
  <si>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</si>
  <si>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</si>
  <si>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</si>
  <si>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</si>
  <si>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</si>
  <si>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</si>
  <si>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</si>
  <si>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</si>
  <si>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</si>
  <si>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</si>
  <si>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</si>
  <si>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</si>
  <si>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</si>
  <si>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</si>
  <si>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</si>
  <si>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</si>
  <si>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</si>
  <si>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</si>
  <si>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</si>
  <si>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</si>
  <si>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</si>
  <si>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</si>
  <si>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</si>
  <si>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</si>
  <si>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</si>
  <si>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</si>
  <si>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</si>
  <si>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</si>
  <si>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</si>
  <si>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</si>
  <si>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</si>
  <si>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</si>
  <si>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</si>
  <si>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</si>
  <si>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</si>
  <si>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</si>
  <si>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</si>
  <si>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</si>
  <si>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</si>
  <si>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</si>
  <si>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</si>
  <si>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</si>
  <si>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</si>
  <si>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</si>
  <si>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</si>
  <si>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</si>
  <si>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</si>
  <si>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</si>
  <si>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</si>
  <si>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</si>
  <si>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</si>
  <si>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</si>
  <si>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</si>
  <si>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</si>
  <si>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</si>
  <si>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</si>
  <si>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</si>
  <si>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</si>
  <si>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</si>
  <si>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</si>
  <si>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</si>
  <si>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</si>
  <si>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</si>
  <si>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</si>
  <si>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</si>
  <si>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</si>
  <si>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</si>
  <si>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</si>
  <si>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</si>
  <si>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</si>
  <si>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</si>
  <si>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</si>
  <si>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</si>
  <si>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</si>
  <si>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</si>
  <si>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</si>
  <si>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</si>
  <si>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</si>
  <si>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</si>
  <si>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</si>
  <si>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</si>
  <si>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</si>
  <si>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</si>
  <si>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</si>
  <si>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</si>
  <si>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</si>
  <si>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</si>
  <si>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</si>
  <si>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</si>
  <si>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</si>
  <si>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</si>
  <si>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</si>
  <si>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</si>
  <si>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</si>
  <si>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</si>
  <si>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</si>
  <si>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</si>
  <si>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</si>
  <si>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</si>
  <si>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</si>
  <si>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</si>
  <si>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</si>
  <si>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</si>
  <si>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</si>
  <si>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</si>
  <si>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</si>
  <si>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</si>
  <si>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</si>
  <si>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</si>
  <si>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</si>
  <si>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</si>
  <si>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</si>
  <si>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</si>
  <si>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</si>
  <si>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</si>
  <si>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</si>
  <si>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</si>
  <si>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</si>
  <si>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</si>
  <si>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</si>
  <si>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</si>
  <si>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</si>
  <si>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</si>
  <si>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</si>
  <si>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</si>
  <si>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</si>
  <si>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</si>
  <si>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</si>
  <si>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</si>
  <si>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</si>
  <si>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</si>
  <si>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</si>
  <si>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</si>
  <si>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</si>
  <si>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</si>
  <si>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</si>
  <si>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</si>
  <si>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</si>
  <si>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</si>
  <si>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</si>
  <si>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</si>
  <si>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</si>
  <si>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</si>
  <si>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</si>
  <si>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</si>
  <si>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</si>
  <si>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</si>
  <si>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</si>
  <si>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</si>
  <si>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</si>
  <si>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</si>
  <si>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</si>
  <si>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</si>
  <si>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</si>
  <si>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</si>
  <si>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</si>
  <si>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</si>
  <si>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</si>
  <si>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</si>
  <si>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</si>
  <si>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</si>
  <si>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</si>
  <si>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</si>
  <si>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</si>
  <si>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</si>
  <si>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</si>
  <si>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</si>
  <si>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</si>
  <si>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</si>
  <si>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</si>
  <si>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</si>
  <si>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</si>
  <si>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</si>
  <si>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</si>
  <si>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</si>
  <si>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</si>
  <si>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</si>
  <si>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</si>
  <si>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</si>
  <si>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</si>
  <si>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</si>
  <si>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</si>
  <si>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</si>
  <si>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</si>
  <si>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</si>
  <si>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</si>
  <si>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</si>
  <si>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</si>
  <si>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</si>
  <si>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</si>
  <si>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</si>
  <si>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</si>
  <si>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</si>
  <si>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</si>
  <si>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</si>
  <si>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</si>
  <si>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</si>
  <si>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</si>
  <si>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</si>
  <si>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</si>
  <si>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</si>
  <si>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</si>
  <si>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</si>
  <si>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</si>
  <si>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</si>
  <si>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</si>
  <si>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</si>
  <si>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</si>
  <si>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</si>
  <si>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</si>
  <si>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</si>
  <si>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</si>
  <si>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</si>
  <si>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</si>
  <si>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</si>
  <si>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</si>
  <si>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</si>
  <si>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</si>
  <si>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</si>
  <si>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</si>
  <si>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</si>
  <si>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</si>
  <si>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</si>
  <si>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</si>
  <si>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</si>
  <si>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</si>
  <si>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</si>
  <si>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</si>
  <si>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</si>
  <si>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</si>
  <si>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</si>
  <si>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</si>
  <si>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</si>
  <si>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</si>
  <si>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</si>
  <si>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</si>
  <si>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</si>
  <si>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</si>
  <si>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</si>
  <si>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</si>
  <si>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</si>
  <si>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</si>
  <si>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</si>
  <si>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</si>
  <si>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</si>
  <si>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</si>
  <si>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</si>
  <si>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</si>
  <si>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</si>
  <si>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</si>
  <si>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</si>
  <si>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</si>
  <si>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</si>
  <si>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</si>
  <si>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</si>
  <si>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</si>
  <si>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</si>
  <si>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</si>
  <si>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</si>
  <si>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</si>
  <si>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</si>
  <si>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</si>
  <si>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</si>
  <si>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</si>
  <si>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</si>
  <si>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</si>
  <si>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</si>
  <si>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</si>
  <si>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</si>
  <si>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</si>
  <si>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</si>
  <si>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</si>
  <si>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</si>
  <si>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</si>
  <si>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</si>
  <si>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</si>
  <si>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</si>
  <si>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</si>
  <si>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</si>
  <si>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</si>
  <si>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</si>
  <si>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</si>
  <si>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</si>
  <si>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</si>
  <si>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</si>
  <si>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</si>
  <si>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</si>
  <si>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</si>
  <si>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</si>
  <si>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</si>
  <si>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</si>
  <si>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</si>
  <si>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</si>
  <si>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</si>
  <si>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</si>
  <si>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</si>
  <si>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</si>
  <si>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</si>
  <si>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</si>
  <si>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</si>
  <si>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</si>
  <si>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</si>
  <si>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</si>
  <si>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</si>
  <si>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</si>
  <si>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</si>
  <si>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</si>
  <si>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</si>
  <si>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</si>
  <si>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</si>
  <si>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</si>
  <si>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</si>
  <si>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</si>
  <si>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</si>
  <si>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</si>
  <si>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</si>
  <si>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</si>
  <si>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</si>
  <si>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</si>
  <si>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</si>
  <si>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</si>
  <si>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</si>
  <si>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</si>
  <si>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</si>
  <si>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</si>
  <si>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</si>
  <si>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</si>
  <si>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</si>
  <si>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</si>
  <si>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</si>
  <si>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</si>
  <si>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</si>
  <si>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</si>
  <si>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</si>
  <si>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</si>
  <si>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</si>
  <si>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</si>
  <si>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</si>
  <si>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</si>
  <si>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</si>
  <si>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</si>
  <si>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</si>
  <si>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</si>
  <si>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</si>
  <si>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</si>
  <si>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</si>
  <si>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</si>
  <si>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</si>
  <si>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</si>
  <si>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</si>
  <si>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</si>
  <si>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</si>
  <si>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</si>
  <si>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</si>
  <si>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</si>
  <si>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</si>
  <si>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</si>
  <si>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</si>
  <si>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</si>
  <si>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</si>
  <si>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</si>
  <si>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</si>
  <si>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</si>
  <si>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</si>
  <si>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</si>
  <si>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</si>
  <si>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</si>
  <si>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</si>
  <si>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</si>
  <si>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</si>
  <si>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</si>
  <si>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</si>
  <si>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</si>
  <si>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</si>
  <si>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</si>
  <si>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</si>
  <si>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</si>
  <si>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</si>
  <si>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</si>
  <si>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</si>
  <si>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</si>
  <si>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</si>
  <si>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</si>
  <si>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</si>
  <si>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</si>
  <si>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</si>
  <si>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</si>
  <si>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</si>
  <si>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</si>
  <si>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</si>
  <si>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</si>
  <si>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</si>
  <si>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</si>
  <si>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</si>
  <si>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</si>
  <si>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</si>
  <si>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</si>
  <si>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</si>
  <si>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</si>
  <si>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</si>
  <si>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</si>
  <si>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</si>
  <si>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</si>
  <si>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</si>
  <si>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</si>
  <si>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</si>
  <si>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</si>
  <si>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</si>
  <si>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</si>
  <si>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</si>
  <si>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</si>
  <si>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</si>
  <si>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</si>
  <si>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</si>
  <si>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</si>
  <si>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</si>
  <si>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</si>
  <si>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</si>
  <si>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</si>
  <si>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</si>
  <si>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</si>
  <si>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</si>
  <si>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</si>
  <si>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</si>
  <si>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</si>
  <si>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</si>
  <si>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</si>
  <si>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</si>
  <si>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</si>
  <si>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</si>
  <si>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</si>
  <si>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</si>
  <si>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</si>
  <si>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</si>
  <si>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</si>
  <si>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</si>
  <si>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</si>
  <si>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</si>
  <si>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</si>
  <si>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</si>
  <si>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</si>
  <si>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</si>
  <si>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</si>
  <si>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</si>
  <si>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</si>
  <si>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</si>
  <si>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</si>
  <si>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</si>
  <si>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</si>
  <si>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</si>
  <si>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</si>
  <si>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</si>
  <si>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</si>
  <si>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</si>
  <si>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</si>
  <si>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</si>
  <si>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</si>
  <si>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</si>
  <si>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</si>
  <si>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</si>
  <si>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</si>
  <si>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</si>
  <si>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</si>
  <si>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</si>
  <si>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</si>
  <si>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</si>
  <si>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</si>
  <si>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</si>
  <si>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</si>
  <si>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</si>
  <si>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</si>
  <si>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</si>
  <si>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</si>
  <si>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</si>
  <si>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</si>
  <si>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</si>
  <si>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</si>
  <si>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</si>
  <si>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</si>
  <si>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</si>
  <si>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</si>
  <si>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</si>
  <si>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</si>
  <si>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</si>
  <si>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</si>
  <si>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</si>
  <si>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</si>
  <si>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</si>
  <si>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</si>
  <si>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</si>
  <si>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</si>
  <si>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</si>
  <si>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</si>
  <si>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</si>
  <si>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</si>
  <si>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</si>
  <si>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</si>
  <si>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</si>
  <si>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</si>
  <si>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</si>
  <si>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</si>
  <si>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</si>
  <si>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</si>
  <si>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</si>
  <si>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</si>
  <si>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</si>
  <si>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</si>
  <si>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</si>
  <si>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</si>
  <si>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</si>
  <si>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</si>
  <si>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</si>
  <si>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</si>
  <si>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</si>
  <si>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</si>
  <si>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</si>
  <si>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</si>
  <si>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</si>
  <si>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</si>
  <si>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</si>
  <si>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</si>
  <si>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</si>
  <si>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</si>
  <si>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</si>
  <si>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</si>
  <si>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</si>
  <si>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</si>
  <si>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</si>
  <si>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</si>
  <si>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</si>
  <si>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</si>
  <si>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</si>
  <si>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</si>
  <si>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</si>
  <si>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</si>
  <si>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</si>
  <si>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</si>
  <si>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</si>
  <si>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</si>
  <si>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</si>
  <si>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</si>
  <si>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</si>
  <si>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</si>
  <si>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</si>
  <si>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</si>
  <si>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</si>
  <si>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</si>
  <si>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</si>
  <si>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</si>
  <si>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</si>
  <si>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</si>
  <si>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</si>
  <si>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</si>
  <si>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</si>
  <si>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</si>
  <si>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</si>
  <si>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</si>
  <si>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</si>
  <si>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</si>
  <si>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</si>
  <si>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</si>
  <si>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</si>
  <si>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</si>
  <si>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</si>
  <si>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</si>
  <si>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</si>
  <si>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</si>
  <si>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</si>
  <si>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</si>
  <si>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</si>
  <si>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</si>
  <si>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</si>
  <si>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</si>
  <si>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</si>
  <si>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</si>
  <si>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</si>
  <si>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</si>
  <si>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</si>
  <si>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</si>
  <si>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</si>
  <si>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</si>
  <si>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</si>
  <si>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</si>
  <si>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</si>
  <si>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</si>
  <si>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</si>
  <si>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</si>
  <si>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</si>
  <si>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</si>
  <si>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</si>
  <si>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</si>
  <si>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</si>
  <si>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</si>
  <si>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</si>
  <si>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</si>
  <si>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</si>
  <si>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</si>
  <si>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</si>
  <si>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</si>
  <si>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</si>
  <si>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</si>
  <si>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</si>
  <si>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</si>
  <si>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</si>
  <si>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</si>
  <si>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</si>
  <si>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</si>
  <si>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</si>
  <si>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</si>
  <si>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</si>
  <si>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</si>
  <si>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</si>
  <si>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</si>
  <si>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</si>
  <si>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</si>
  <si>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</si>
  <si>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</si>
  <si>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</si>
  <si>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</si>
  <si>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</si>
  <si>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</si>
  <si>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</si>
  <si>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</si>
  <si>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</si>
  <si>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</si>
  <si>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</si>
  <si>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</si>
  <si>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</si>
  <si>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</si>
  <si>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</si>
  <si>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</si>
  <si>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</si>
  <si>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</si>
  <si>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</si>
  <si>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</si>
  <si>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</si>
  <si>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</si>
  <si>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</si>
  <si>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</si>
  <si>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</si>
  <si>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</si>
  <si>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</si>
  <si>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</si>
  <si>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</si>
  <si>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</si>
  <si>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</si>
  <si>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</si>
  <si>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</si>
  <si>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</si>
  <si>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</si>
  <si>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</si>
  <si>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</si>
  <si>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</si>
  <si>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</si>
  <si>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</si>
  <si>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</si>
  <si>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</si>
  <si>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</si>
  <si>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</si>
  <si>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</si>
  <si>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</si>
  <si>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</si>
  <si>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</si>
  <si>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</si>
  <si>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</si>
  <si>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</si>
  <si>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</si>
  <si>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</si>
  <si>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</si>
  <si>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</si>
  <si>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</si>
  <si>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</si>
  <si>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</si>
  <si>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</si>
  <si>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</si>
  <si>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</si>
  <si>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</si>
  <si>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</si>
  <si>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</si>
  <si>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</si>
  <si>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</si>
  <si>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</si>
  <si>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</si>
  <si>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</si>
  <si>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</si>
  <si>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</si>
  <si>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</si>
  <si>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</si>
  <si>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</si>
  <si>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</si>
  <si>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</si>
  <si>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</si>
  <si>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</si>
  <si>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</si>
  <si>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</si>
  <si>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</si>
  <si>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</si>
  <si>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</si>
  <si>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</si>
  <si>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</si>
  <si>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</si>
  <si>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</si>
  <si>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</si>
  <si>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</si>
  <si>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</si>
  <si>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</si>
  <si>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</si>
  <si>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</si>
  <si>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</si>
  <si>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</si>
  <si>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</si>
  <si>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</si>
  <si>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</si>
  <si>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</si>
  <si>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</si>
  <si>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</si>
  <si>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</si>
  <si>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</si>
  <si>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</si>
  <si>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</si>
  <si>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</si>
  <si>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</si>
  <si>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</si>
  <si>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</si>
  <si>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</si>
  <si>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</si>
  <si>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</si>
  <si>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</si>
  <si>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</si>
  <si>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</si>
  <si>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</si>
  <si>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</si>
  <si>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</si>
  <si>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</si>
  <si>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</si>
  <si>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</si>
  <si>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</si>
  <si>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</si>
  <si>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</si>
  <si>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</si>
  <si>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</si>
  <si>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</si>
  <si>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</si>
  <si>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</si>
  <si>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</si>
  <si>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</si>
  <si>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</si>
  <si>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</si>
  <si>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</si>
  <si>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</si>
  <si>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</si>
  <si>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</si>
  <si>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</si>
  <si>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</si>
  <si>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</si>
  <si>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</si>
  <si>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</si>
  <si>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</si>
  <si>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</si>
  <si>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</si>
  <si>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</si>
  <si>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</si>
  <si>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</si>
  <si>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</si>
  <si>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</si>
  <si>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</si>
  <si>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</si>
  <si>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</si>
  <si>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</si>
  <si>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</si>
  <si>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</si>
  <si>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</si>
  <si>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</si>
  <si>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</si>
  <si>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</si>
  <si>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</si>
  <si>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</si>
  <si>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</si>
  <si>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</si>
  <si>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</si>
  <si>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</si>
  <si>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</si>
  <si>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</si>
  <si>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</si>
  <si>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</si>
  <si>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</si>
  <si>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</si>
  <si>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</si>
  <si>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</si>
  <si>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</si>
  <si>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</si>
  <si>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</si>
  <si>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</si>
  <si>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</si>
  <si>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</si>
  <si>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</si>
  <si>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</si>
  <si>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</si>
  <si>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</si>
  <si>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</si>
  <si>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</si>
  <si>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</si>
  <si>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</si>
  <si>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</si>
  <si>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</si>
  <si>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</si>
  <si>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</si>
  <si>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</si>
  <si>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</si>
  <si>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</si>
  <si>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</si>
  <si>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</si>
  <si>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</si>
  <si>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</si>
  <si>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</si>
  <si>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</si>
  <si>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</si>
  <si>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</si>
  <si>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</si>
  <si>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</si>
  <si>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</si>
  <si>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</si>
  <si>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</si>
  <si>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</si>
  <si>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</si>
  <si>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</si>
  <si>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</si>
  <si>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</si>
  <si>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</si>
  <si>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</si>
  <si>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</si>
  <si>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</si>
  <si>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</si>
  <si>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</si>
  <si>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</si>
  <si>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</si>
  <si>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</si>
  <si>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</si>
  <si>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</si>
  <si>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</si>
  <si>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</si>
  <si>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</si>
  <si>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</si>
  <si>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</si>
  <si>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</si>
  <si>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</si>
  <si>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</si>
  <si>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</si>
  <si>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</si>
  <si>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</si>
  <si>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</si>
  <si>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</si>
  <si>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</si>
  <si>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</si>
  <si>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</si>
  <si>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</si>
  <si>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</si>
  <si>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</si>
  <si>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</si>
  <si>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</si>
  <si>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</si>
  <si>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</si>
  <si>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</si>
  <si>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</si>
  <si>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</si>
  <si>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</si>
  <si>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</si>
  <si>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</si>
  <si>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</si>
  <si>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</si>
  <si>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</si>
  <si>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</si>
  <si>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</si>
  <si>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</si>
  <si>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</si>
  <si>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</si>
  <si>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</si>
  <si>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</si>
  <si>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</si>
  <si>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</si>
  <si>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</si>
  <si>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</si>
  <si>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</si>
  <si>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</si>
  <si>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</si>
  <si>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</si>
  <si>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</si>
  <si>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</si>
  <si>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</si>
  <si>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</si>
  <si>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</si>
  <si>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</si>
  <si>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</si>
  <si>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</si>
  <si>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</si>
  <si>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</si>
  <si>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</si>
  <si>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</si>
  <si>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</si>
  <si>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</si>
  <si>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</si>
  <si>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</si>
  <si>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</si>
  <si>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</si>
  <si>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</si>
  <si>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</si>
  <si>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</si>
  <si>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</si>
  <si>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</si>
  <si>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</si>
  <si>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</si>
  <si>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</si>
  <si>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</si>
  <si>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</si>
  <si>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</si>
  <si>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</si>
  <si>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</si>
  <si>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</si>
  <si>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</si>
  <si>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</si>
  <si>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</si>
  <si>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</si>
  <si>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</si>
  <si>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</si>
  <si>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</si>
  <si>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</si>
  <si>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</si>
  <si>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</si>
  <si>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</si>
  <si>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</si>
  <si>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</si>
  <si>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</si>
  <si>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</si>
  <si>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</si>
  <si>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</si>
  <si>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</si>
  <si>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</si>
  <si>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</si>
  <si>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</si>
  <si>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</si>
  <si>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</si>
  <si>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</si>
  <si>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</si>
  <si>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</si>
  <si>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</si>
  <si>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</si>
  <si>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</si>
  <si>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</si>
  <si>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</si>
  <si>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</si>
  <si>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</si>
  <si>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</si>
  <si>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</si>
  <si>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</si>
  <si>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</si>
  <si>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</si>
  <si>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</si>
  <si>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</si>
  <si>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</si>
  <si>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</si>
  <si>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</si>
  <si>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</si>
  <si>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</si>
  <si>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</si>
  <si>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</si>
  <si>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</si>
  <si>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</si>
  <si>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</si>
  <si>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</si>
  <si>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</si>
  <si>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</si>
  <si>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</si>
  <si>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</si>
  <si>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</si>
  <si>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</si>
  <si>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</si>
  <si>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</si>
  <si>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</si>
  <si>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</si>
  <si>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</si>
  <si>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</si>
  <si>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</si>
  <si>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</si>
  <si>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</si>
  <si>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</si>
  <si>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</si>
  <si>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</si>
  <si>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</si>
  <si>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</si>
  <si>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</si>
  <si>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</si>
  <si>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</si>
  <si>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</si>
  <si>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</si>
  <si>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</si>
  <si>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</si>
  <si>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</si>
  <si>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</si>
  <si>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</si>
  <si>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</si>
  <si>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</si>
  <si>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</si>
  <si>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</si>
  <si>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</si>
  <si>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</si>
  <si>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</si>
  <si>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</si>
  <si>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</si>
  <si>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</si>
  <si>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</si>
  <si>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</si>
  <si>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</si>
  <si>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</si>
  <si>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</si>
  <si>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</si>
  <si>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</si>
  <si>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</si>
  <si>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</si>
  <si>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</si>
  <si>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</si>
  <si>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</si>
  <si>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</si>
  <si>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</si>
  <si>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</si>
  <si>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</si>
  <si>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</si>
  <si>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</si>
  <si>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</si>
  <si>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</si>
  <si>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</si>
  <si>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</si>
  <si>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</si>
  <si>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</si>
  <si>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</si>
  <si>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</si>
  <si>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</si>
  <si>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</si>
  <si>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</si>
  <si>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</si>
  <si>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</si>
  <si>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</si>
  <si>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</si>
  <si>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</si>
  <si>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</si>
  <si>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</si>
  <si>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</si>
  <si>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</si>
  <si>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</si>
  <si>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</si>
  <si>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</si>
  <si>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</si>
  <si>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</si>
  <si>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</si>
  <si>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</si>
  <si>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</si>
  <si>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</si>
  <si>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</si>
  <si>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</si>
  <si>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</si>
  <si>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</si>
  <si>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</si>
  <si>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</si>
  <si>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</si>
  <si>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</si>
  <si>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</si>
  <si>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</si>
  <si>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</si>
  <si>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</si>
  <si>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</si>
  <si>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</si>
  <si>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</si>
  <si>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</si>
  <si>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</si>
  <si>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</si>
  <si>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</si>
  <si>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</si>
  <si>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</si>
  <si>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</si>
  <si>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</si>
  <si>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</si>
  <si>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</si>
  <si>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</si>
  <si>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</si>
  <si>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</si>
  <si>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</si>
  <si>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</si>
  <si>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</si>
  <si>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</si>
  <si>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</si>
  <si>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</si>
  <si>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</si>
  <si>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</si>
  <si>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</si>
  <si>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</si>
  <si>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</si>
  <si>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</si>
  <si>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</si>
  <si>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</si>
  <si>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</si>
  <si>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</si>
  <si>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</si>
  <si>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</si>
  <si>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</si>
  <si>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</si>
  <si>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</si>
  <si>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</si>
  <si>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</si>
  <si>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</si>
  <si>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</si>
  <si>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</si>
  <si>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</si>
  <si>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</si>
  <si>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</si>
  <si>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</si>
  <si>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</si>
  <si>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</si>
  <si>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</si>
  <si>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</si>
  <si>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</si>
  <si>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</si>
  <si>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</si>
  <si>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</si>
  <si>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</si>
  <si>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</si>
  <si>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</si>
  <si>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</si>
  <si>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</si>
  <si>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</si>
  <si>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</si>
  <si>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</si>
  <si>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</si>
  <si>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</si>
  <si>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</si>
  <si>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</si>
  <si>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</si>
  <si>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</si>
  <si>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</si>
  <si>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</si>
  <si>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</si>
  <si>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</si>
  <si>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</si>
  <si>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</si>
  <si>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</si>
  <si>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</si>
  <si>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</si>
  <si>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</si>
  <si>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</si>
  <si>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</si>
  <si>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</si>
  <si>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</si>
  <si>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</si>
  <si>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</si>
  <si>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</si>
  <si>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</si>
  <si>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</si>
  <si>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</si>
  <si>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</si>
  <si>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</si>
  <si>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</si>
  <si>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</si>
  <si>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</si>
  <si>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</si>
  <si>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</si>
  <si>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</si>
  <si>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</si>
  <si>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</si>
  <si>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</si>
  <si>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</si>
  <si>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</si>
  <si>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</si>
  <si>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</si>
  <si>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</si>
  <si>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</si>
  <si>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</si>
  <si>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</si>
  <si>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</si>
  <si>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</si>
  <si>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</si>
  <si>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</si>
  <si>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</si>
  <si>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</si>
  <si>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</si>
  <si>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</si>
  <si>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</si>
  <si>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</si>
  <si>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</si>
  <si>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</si>
  <si>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</si>
  <si>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</si>
  <si>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</si>
  <si>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</si>
  <si>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</si>
  <si>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</si>
  <si>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</si>
  <si>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</si>
  <si>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</si>
  <si>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</si>
  <si>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</si>
  <si>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</si>
  <si>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</si>
  <si>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</si>
  <si>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</si>
  <si>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</si>
  <si>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</si>
  <si>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</si>
  <si>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</si>
  <si>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</si>
  <si>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</si>
  <si>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</si>
  <si>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</si>
  <si>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</si>
  <si>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</si>
  <si>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</si>
  <si>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</si>
  <si>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</si>
  <si>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</si>
  <si>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</si>
  <si>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</si>
  <si>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</si>
  <si>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</si>
  <si>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</si>
  <si>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</si>
  <si>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</si>
  <si>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</si>
  <si>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</si>
  <si>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</si>
  <si>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</si>
  <si>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</si>
  <si>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</si>
  <si>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</si>
  <si>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</si>
  <si>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</si>
  <si>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</si>
  <si>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</si>
  <si>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</si>
  <si>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</si>
  <si>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</si>
  <si>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</si>
  <si>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</si>
  <si>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</si>
  <si>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</si>
  <si>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</si>
  <si>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</si>
  <si>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</si>
  <si>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</si>
  <si>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</si>
  <si>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</si>
  <si>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</si>
  <si>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</si>
  <si>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</si>
  <si>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</si>
  <si>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</si>
  <si>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</si>
  <si>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</si>
  <si>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</si>
  <si>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</si>
  <si>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</si>
  <si>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</si>
  <si>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</si>
  <si>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</si>
  <si>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</si>
  <si>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</si>
  <si>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</si>
  <si>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</si>
  <si>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</si>
  <si>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</si>
  <si>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</si>
  <si>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</si>
  <si>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</si>
  <si>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</si>
  <si>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</si>
  <si>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</si>
  <si>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</si>
  <si>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</si>
  <si>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</si>
  <si>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</si>
  <si>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</si>
  <si>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</si>
  <si>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</si>
  <si>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</si>
  <si>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</si>
  <si>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</si>
  <si>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</si>
  <si>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</si>
  <si>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</si>
  <si>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</si>
  <si>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</si>
  <si>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</si>
  <si>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</si>
  <si>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</si>
  <si>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</si>
  <si>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</si>
  <si>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</si>
  <si>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</si>
  <si>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</si>
  <si>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</si>
  <si>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</si>
  <si>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</si>
  <si>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</si>
  <si>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</si>
  <si>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</si>
  <si>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</si>
  <si>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</si>
  <si>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</si>
  <si>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</si>
  <si>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</si>
  <si>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</si>
  <si>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</si>
  <si>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</si>
  <si>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</si>
  <si>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</si>
  <si>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</si>
  <si>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</si>
  <si>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</si>
  <si>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</si>
  <si>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</si>
  <si>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</si>
  <si>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</si>
  <si>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</si>
  <si>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</si>
  <si>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</si>
  <si>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</si>
  <si>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</si>
  <si>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</si>
  <si>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</si>
  <si>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</si>
  <si>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</si>
  <si>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</si>
  <si>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</si>
  <si>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</si>
  <si>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</si>
  <si>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</si>
  <si>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</si>
  <si>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</si>
  <si>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</si>
  <si>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</si>
  <si>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</si>
  <si>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</si>
  <si>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</si>
  <si>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</si>
  <si>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</si>
  <si>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</si>
  <si>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</si>
  <si>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</si>
  <si>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</si>
  <si>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</si>
  <si>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</si>
  <si>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</si>
  <si>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</si>
  <si>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</si>
  <si>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</si>
  <si>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</si>
  <si>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</si>
  <si>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</si>
  <si>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</si>
  <si>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</si>
  <si>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</si>
  <si>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</si>
  <si>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</si>
  <si>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</si>
  <si>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</si>
  <si>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</si>
  <si>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</si>
  <si>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</si>
  <si>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</si>
  <si>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</si>
  <si>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</si>
  <si>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</si>
  <si>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</si>
  <si>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</si>
  <si>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</si>
  <si>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</si>
  <si>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</si>
  <si>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</si>
  <si>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</si>
  <si>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</si>
  <si>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</si>
  <si>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</si>
  <si>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</si>
  <si>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</si>
  <si>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</si>
  <si>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</si>
  <si>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</si>
  <si>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</si>
  <si>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</si>
  <si>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</si>
  <si>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</si>
  <si>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</si>
  <si>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</si>
  <si>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</si>
  <si>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</si>
  <si>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</si>
  <si>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</si>
  <si>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</si>
  <si>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</si>
  <si>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</si>
  <si>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</si>
  <si>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</si>
  <si>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</si>
  <si>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</si>
  <si>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</si>
  <si>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</si>
  <si>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</si>
  <si>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</si>
  <si>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</si>
  <si>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</si>
  <si>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</si>
  <si>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</si>
  <si>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</si>
  <si>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</si>
  <si>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</si>
  <si>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</si>
  <si>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</si>
  <si>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</si>
  <si>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</si>
  <si>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</si>
  <si>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</si>
  <si>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</si>
  <si>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</si>
  <si>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</si>
  <si>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</si>
  <si>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</si>
  <si>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</si>
  <si>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</si>
  <si>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</si>
  <si>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</si>
  <si>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</si>
  <si>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</si>
  <si>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</si>
  <si>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</si>
  <si>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</si>
  <si>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</si>
  <si>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</si>
  <si>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</si>
  <si>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</si>
  <si>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</si>
  <si>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</si>
  <si>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</si>
  <si>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</si>
  <si>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</si>
  <si>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</si>
  <si>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</si>
  <si>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</si>
  <si>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</si>
  <si>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</si>
  <si>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</si>
  <si>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</si>
  <si>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</si>
  <si>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</si>
  <si>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</si>
  <si>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</si>
  <si>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</si>
  <si>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</si>
  <si>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</si>
  <si>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</si>
  <si>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</si>
  <si>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</si>
  <si>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</si>
  <si>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</si>
  <si>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</si>
  <si>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</si>
  <si>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</si>
  <si>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</si>
  <si>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</si>
  <si>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</si>
  <si>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</si>
  <si>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</si>
  <si>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</si>
  <si>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</si>
  <si>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</si>
  <si>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</si>
  <si>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</si>
  <si>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</si>
  <si>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</si>
  <si>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</si>
  <si>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</si>
  <si>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</si>
  <si>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</si>
  <si>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</si>
  <si>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</si>
  <si>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</si>
  <si>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</si>
  <si>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</si>
  <si>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</si>
  <si>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</si>
  <si>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</si>
  <si>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</si>
  <si>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</si>
  <si>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</si>
  <si>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</si>
  <si>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</si>
  <si>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</si>
  <si>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</si>
  <si>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</si>
  <si>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</si>
  <si>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</si>
  <si>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</si>
  <si>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</si>
  <si>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</si>
  <si>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</si>
  <si>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</si>
  <si>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</si>
  <si>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</si>
  <si>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</si>
  <si>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</si>
  <si>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</si>
  <si>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</si>
  <si>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</si>
  <si>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</si>
  <si>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</si>
  <si>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</si>
  <si>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</si>
  <si>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</si>
  <si>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</si>
  <si>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</si>
  <si>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</si>
  <si>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</si>
  <si>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</si>
  <si>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</si>
  <si>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</si>
  <si>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</si>
  <si>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</si>
  <si>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</si>
  <si>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</si>
  <si>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</si>
  <si>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</si>
  <si>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</si>
  <si>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</si>
  <si>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</si>
  <si>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</si>
  <si>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</si>
  <si>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</si>
  <si>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</si>
  <si>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</si>
  <si>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</si>
  <si>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</si>
  <si>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</si>
  <si>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</si>
  <si>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</si>
  <si>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</si>
  <si>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</si>
  <si>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</si>
  <si>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</si>
  <si>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</si>
  <si>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</si>
  <si>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</si>
  <si>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</si>
  <si>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</si>
  <si>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</si>
  <si>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</si>
  <si>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</si>
  <si>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</si>
  <si>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</si>
  <si>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</si>
  <si>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</si>
  <si>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</si>
  <si>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</si>
  <si>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</si>
  <si>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</si>
  <si>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</si>
  <si>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</si>
  <si>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</si>
  <si>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</si>
  <si>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</si>
  <si>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</si>
  <si>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</si>
  <si>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</si>
  <si>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</si>
  <si>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</si>
  <si>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</si>
  <si>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</si>
  <si>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</si>
  <si>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</si>
  <si>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</si>
  <si>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</si>
  <si>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</si>
  <si>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</si>
  <si>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</si>
  <si>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</si>
  <si>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</si>
  <si>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</si>
  <si>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</si>
  <si>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</si>
  <si>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</si>
  <si>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</si>
  <si>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</si>
  <si>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</si>
  <si>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</si>
  <si>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</si>
  <si>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</si>
  <si>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</si>
  <si>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</si>
  <si>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</si>
  <si>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</si>
  <si>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</si>
  <si>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</si>
  <si>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</si>
  <si>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</si>
  <si>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</si>
  <si>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</si>
  <si>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</si>
  <si>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</si>
  <si>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</si>
  <si>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</si>
  <si>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</si>
  <si>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</si>
  <si>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</si>
  <si>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</si>
  <si>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</si>
  <si>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</si>
  <si>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</si>
  <si>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</si>
  <si>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</si>
  <si>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</si>
  <si>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</si>
  <si>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</si>
  <si>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</si>
  <si>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</si>
  <si>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</si>
  <si>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</si>
  <si>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</si>
  <si>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</si>
  <si>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</si>
  <si>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</si>
  <si>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</si>
  <si>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</si>
  <si>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</si>
  <si>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</si>
  <si>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</si>
  <si>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</si>
  <si>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</si>
  <si>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</si>
  <si>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</si>
  <si>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</si>
  <si>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</si>
  <si>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</si>
  <si>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</si>
  <si>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</si>
  <si>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</si>
  <si>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</si>
  <si>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</si>
  <si>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</si>
  <si>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</si>
  <si>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</si>
  <si>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</si>
  <si>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</si>
  <si>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</si>
  <si>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</si>
  <si>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</si>
  <si>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</si>
  <si>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</si>
  <si>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</si>
  <si>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</si>
  <si>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</si>
  <si>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</si>
  <si>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</si>
  <si>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</si>
  <si>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</si>
  <si>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</si>
  <si>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</si>
  <si>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</si>
  <si>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</si>
  <si>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</si>
  <si>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</si>
  <si>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</si>
  <si>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</si>
  <si>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</si>
  <si>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</si>
  <si>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</si>
  <si>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</si>
  <si>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</si>
  <si>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</si>
  <si>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</si>
  <si>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</si>
  <si>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</si>
  <si>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</si>
  <si>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</si>
  <si>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</si>
  <si>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</si>
  <si>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</si>
  <si>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</si>
  <si>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</si>
  <si>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</si>
  <si>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</si>
  <si>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</si>
  <si>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</si>
  <si>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</si>
  <si>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</si>
  <si>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</si>
  <si>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</si>
  <si>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</si>
  <si>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</si>
  <si>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</si>
  <si>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</si>
  <si>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</si>
  <si>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</si>
  <si>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</si>
  <si>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</si>
  <si>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</si>
  <si>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</si>
  <si>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</si>
  <si>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</si>
  <si>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</si>
  <si>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</si>
  <si>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</si>
  <si>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</si>
  <si>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</si>
  <si>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</si>
  <si>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</si>
  <si>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</si>
  <si>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</si>
  <si>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</si>
  <si>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</si>
  <si>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</si>
  <si>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</si>
  <si>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</si>
  <si>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</si>
  <si>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</si>
  <si>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</si>
  <si>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</si>
  <si>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</si>
  <si>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</si>
  <si>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</si>
  <si>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</si>
  <si>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</si>
  <si>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</si>
  <si>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</si>
  <si>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</si>
  <si>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</si>
  <si>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</si>
  <si>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</si>
  <si>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</si>
  <si>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</si>
  <si>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</si>
  <si>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</si>
  <si>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</si>
  <si>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</si>
  <si>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</si>
  <si>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</si>
  <si>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</si>
  <si>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</si>
  <si>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</si>
  <si>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</si>
  <si>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</si>
  <si>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</si>
  <si>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</si>
  <si>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</si>
  <si>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</si>
  <si>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</si>
  <si>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</si>
  <si>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</si>
  <si>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</si>
  <si>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</si>
  <si>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</si>
  <si>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</si>
  <si>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</si>
  <si>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</si>
  <si>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</si>
  <si>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</si>
  <si>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</si>
  <si>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</si>
  <si>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</si>
  <si>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</si>
  <si>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</si>
  <si>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</si>
  <si>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</si>
  <si>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</si>
  <si>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</si>
  <si>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</si>
  <si>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</si>
  <si>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</si>
  <si>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</si>
  <si>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</si>
  <si>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</si>
  <si>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</si>
  <si>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</si>
  <si>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</si>
  <si>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</si>
  <si>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</si>
  <si>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</si>
  <si>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</si>
  <si>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</si>
  <si>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</si>
  <si>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</si>
  <si>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</si>
  <si>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</si>
  <si>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</si>
  <si>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</si>
  <si>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</si>
  <si>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</si>
  <si>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</si>
  <si>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</si>
  <si>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</si>
  <si>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</si>
  <si>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</si>
  <si>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</si>
  <si>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</si>
  <si>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</si>
  <si>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</si>
  <si>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</si>
  <si>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</si>
  <si>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</si>
  <si>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</si>
  <si>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</si>
  <si>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</si>
  <si>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</si>
  <si>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</si>
  <si>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</si>
  <si>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</si>
  <si>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</si>
  <si>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</si>
  <si>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</si>
  <si>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</si>
  <si>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</si>
  <si>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</si>
  <si>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</si>
  <si>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</si>
  <si>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</si>
  <si>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</si>
  <si>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</si>
  <si>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</si>
  <si>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</si>
  <si>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</si>
  <si>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</si>
  <si>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</si>
  <si>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</si>
  <si>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</si>
  <si>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</si>
  <si>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</si>
  <si>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</si>
  <si>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</si>
  <si>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</si>
  <si>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</si>
  <si>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</si>
  <si>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</si>
  <si>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</si>
  <si>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</si>
  <si>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</si>
  <si>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</si>
  <si>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</si>
  <si>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</si>
  <si>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</si>
  <si>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</si>
  <si>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</si>
  <si>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</si>
  <si>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</si>
  <si>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</si>
  <si>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</si>
  <si>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</si>
  <si>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</si>
  <si>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</si>
  <si>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</si>
  <si>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</si>
  <si>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</si>
  <si>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</si>
  <si>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</si>
  <si>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</si>
  <si>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</si>
  <si>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</si>
  <si>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</si>
  <si>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</si>
  <si>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</si>
  <si>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</si>
  <si>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</si>
  <si>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</si>
  <si>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</si>
  <si>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</si>
  <si>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</si>
  <si>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</si>
  <si>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</si>
  <si>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</si>
  <si>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</si>
  <si>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</si>
  <si>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</si>
  <si>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</si>
  <si>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</si>
  <si>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</si>
  <si>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</si>
  <si>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</si>
  <si>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</si>
  <si>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</si>
  <si>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</si>
  <si>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</si>
  <si>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</si>
  <si>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</si>
  <si>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</si>
  <si>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</si>
  <si>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</si>
  <si>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</si>
  <si>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</si>
  <si>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</si>
  <si>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</si>
  <si>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</si>
  <si>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</si>
  <si>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</si>
  <si>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</si>
  <si>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</si>
  <si>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</si>
  <si>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</si>
  <si>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</si>
  <si>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</si>
  <si>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</si>
  <si>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</si>
  <si>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</si>
  <si>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</si>
  <si>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</si>
  <si>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</si>
  <si>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</si>
  <si>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</si>
  <si>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</si>
  <si>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</si>
  <si>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</si>
  <si>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</si>
  <si>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</si>
  <si>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</si>
  <si>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</si>
  <si>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</si>
  <si>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</si>
  <si>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</si>
  <si>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</si>
  <si>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</si>
  <si>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</si>
  <si>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</si>
  <si>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</si>
  <si>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</si>
  <si>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</si>
  <si>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</si>
  <si>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</si>
  <si>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</si>
  <si>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</si>
  <si>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</si>
  <si>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</si>
  <si>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</si>
  <si>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</si>
  <si>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</si>
  <si>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</si>
  <si>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</si>
  <si>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</si>
  <si>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</si>
  <si>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</si>
  <si>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</si>
  <si>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</si>
  <si>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</si>
  <si>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</si>
  <si>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</si>
  <si>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</si>
  <si>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</si>
  <si>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</si>
  <si>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</si>
  <si>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</si>
  <si>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</si>
  <si>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</si>
  <si>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</si>
  <si>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</si>
  <si>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</si>
  <si>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</si>
  <si>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</si>
  <si>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</si>
  <si>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</si>
  <si>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</si>
  <si>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</si>
  <si>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</si>
  <si>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</si>
  <si>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</si>
  <si>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</si>
  <si>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</si>
  <si>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</si>
  <si>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</si>
  <si>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</si>
  <si>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</si>
  <si>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</si>
  <si>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</si>
  <si>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</si>
  <si>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</si>
  <si>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</si>
  <si>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</si>
  <si>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</si>
  <si>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</si>
  <si>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</si>
  <si>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</si>
  <si>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</si>
  <si>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</si>
  <si>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</si>
  <si>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</si>
  <si>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</si>
  <si>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</si>
  <si>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</si>
  <si>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</si>
  <si>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</si>
  <si>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</si>
  <si>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</si>
  <si>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</si>
  <si>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</si>
  <si>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</si>
  <si>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</si>
  <si>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</si>
  <si>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</si>
  <si>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</si>
  <si>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</si>
  <si>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</si>
  <si>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</si>
  <si>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</si>
  <si>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</si>
  <si>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</si>
  <si>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</si>
  <si>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</si>
  <si>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</si>
  <si>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</si>
  <si>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</si>
  <si>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</si>
  <si>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</si>
  <si>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</si>
  <si>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</si>
  <si>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</si>
  <si>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</si>
  <si>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</si>
  <si>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</si>
  <si>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</si>
  <si>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</si>
  <si>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</si>
  <si>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</si>
  <si>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</si>
  <si>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</si>
  <si>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</si>
  <si>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</si>
  <si>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</si>
  <si>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</si>
  <si>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</si>
  <si>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</si>
  <si>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</si>
  <si>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</si>
  <si>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</si>
  <si>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</si>
  <si>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</si>
  <si>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</si>
  <si>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</si>
  <si>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</si>
  <si>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</si>
  <si>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</si>
  <si>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</si>
  <si>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</si>
  <si>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</si>
  <si>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</si>
  <si>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</si>
  <si>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</si>
  <si>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</si>
  <si>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</si>
  <si>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</si>
  <si>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</si>
  <si>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</si>
  <si>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</si>
  <si>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</si>
  <si>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</si>
  <si>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</si>
  <si>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</si>
  <si>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</si>
  <si>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</si>
  <si>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</si>
  <si>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</si>
  <si>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</si>
  <si>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</si>
  <si>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</si>
  <si>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</si>
  <si>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</si>
  <si>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</si>
  <si>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</si>
  <si>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</si>
  <si>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</si>
  <si>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</si>
  <si>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</si>
  <si>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</si>
  <si>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</si>
  <si>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</si>
  <si>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</si>
  <si>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</si>
  <si>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</si>
  <si>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</si>
  <si>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</si>
  <si>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</si>
  <si>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</si>
  <si>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</si>
  <si>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</si>
  <si>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</si>
  <si>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</si>
  <si>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</si>
  <si>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</si>
  <si>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</si>
  <si>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</si>
  <si>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</si>
  <si>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</si>
  <si>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</si>
  <si>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</si>
  <si>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</si>
  <si>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</si>
  <si>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</si>
  <si>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</si>
  <si>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</si>
  <si>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</si>
  <si>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</si>
  <si>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</si>
  <si>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</si>
  <si>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</si>
  <si>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</si>
  <si>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</si>
  <si>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</si>
  <si>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</si>
  <si>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</si>
  <si>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</si>
  <si>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</si>
  <si>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</si>
  <si>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</si>
  <si>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</si>
  <si>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</si>
  <si>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</si>
  <si>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</si>
  <si>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</si>
  <si>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</si>
  <si>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</si>
  <si>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</si>
  <si>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</si>
  <si>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</si>
  <si>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</si>
  <si>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</si>
  <si>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</si>
  <si>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</si>
  <si>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</si>
  <si>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</si>
  <si>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</si>
  <si>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</si>
  <si>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</si>
  <si>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</si>
  <si>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</si>
  <si>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</si>
  <si>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</si>
  <si>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</si>
  <si>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</si>
  <si>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</si>
  <si>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</si>
  <si>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</si>
  <si>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</si>
  <si>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</si>
  <si>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</si>
  <si>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</si>
  <si>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</si>
  <si>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</si>
  <si>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</si>
  <si>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</si>
  <si>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</si>
  <si>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</si>
  <si>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</si>
  <si>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</si>
  <si>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</si>
  <si>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</si>
  <si>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</si>
  <si>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</si>
  <si>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</si>
  <si>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</si>
  <si>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</si>
  <si>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</si>
  <si>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</si>
  <si>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</si>
  <si>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</si>
  <si>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</si>
  <si>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</si>
  <si>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</si>
  <si>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</si>
  <si>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</si>
  <si>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</si>
  <si>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</si>
  <si>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</si>
  <si>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</si>
  <si>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</si>
  <si>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</si>
  <si>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</si>
  <si>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</si>
  <si>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</si>
  <si>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</si>
  <si>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</si>
  <si>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</si>
  <si>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</si>
  <si>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</si>
  <si>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</si>
  <si>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</si>
  <si>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</si>
  <si>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</si>
  <si>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</si>
  <si>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</si>
  <si>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</si>
  <si>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</si>
  <si>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</si>
  <si>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</si>
  <si>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</si>
  <si>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</si>
  <si>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</si>
  <si>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</si>
  <si>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</si>
  <si>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</si>
  <si>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</si>
  <si>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</si>
  <si>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</si>
  <si>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</si>
  <si>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</si>
  <si>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</si>
  <si>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</si>
  <si>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</si>
  <si>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</si>
  <si>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</si>
  <si>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</si>
  <si>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</si>
  <si>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</si>
  <si>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</si>
  <si>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</si>
  <si>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</si>
  <si>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</si>
  <si>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</si>
  <si>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</si>
  <si>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</si>
  <si>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</si>
  <si>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</si>
  <si>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</si>
  <si>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</si>
  <si>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</si>
  <si>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</si>
  <si>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</si>
  <si>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</si>
  <si>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</si>
  <si>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</si>
  <si>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</si>
  <si>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</si>
  <si>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</si>
  <si>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</si>
  <si>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</si>
  <si>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</si>
  <si>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</si>
  <si>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</si>
  <si>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</si>
  <si>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</si>
  <si>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</si>
  <si>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</si>
  <si>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</si>
  <si>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</si>
  <si>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</si>
  <si>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</si>
  <si>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</si>
  <si>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</si>
  <si>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</si>
  <si>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</si>
  <si>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</si>
  <si>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</si>
  <si>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</si>
  <si>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</si>
  <si>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</si>
  <si>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</si>
  <si>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</si>
  <si>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</si>
  <si>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</si>
  <si>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</si>
  <si>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</si>
  <si>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</si>
  <si>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</si>
  <si>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</si>
  <si>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</si>
  <si>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</si>
  <si>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</si>
  <si>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</si>
  <si>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</si>
  <si>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</si>
  <si>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</si>
  <si>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</si>
  <si>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</si>
  <si>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</si>
  <si>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</si>
  <si>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</si>
  <si>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</si>
  <si>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</si>
  <si>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</si>
  <si>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</si>
  <si>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</si>
  <si>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</si>
  <si>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</si>
  <si>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</si>
  <si>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</si>
  <si>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</si>
  <si>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</si>
  <si>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</si>
  <si>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</si>
  <si>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</si>
  <si>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</si>
  <si>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</si>
  <si>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</si>
  <si>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</si>
  <si>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</si>
  <si>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</si>
  <si>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</si>
  <si>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</si>
  <si>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</si>
  <si>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</si>
  <si>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</si>
  <si>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</si>
  <si>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</si>
  <si>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</si>
  <si>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</si>
  <si>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</si>
  <si>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</si>
  <si>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</si>
  <si>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</si>
  <si>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</si>
  <si>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</si>
  <si>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</si>
  <si>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</si>
  <si>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</si>
  <si>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</si>
  <si>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</si>
  <si>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</si>
  <si>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</si>
  <si>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</si>
  <si>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</si>
  <si>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</si>
  <si>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</si>
  <si>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</si>
  <si>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</si>
  <si>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</si>
  <si>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</si>
  <si>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</si>
  <si>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</si>
  <si>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</si>
  <si>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</si>
  <si>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</si>
  <si>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</si>
  <si>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</si>
  <si>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</si>
  <si>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</si>
  <si>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</si>
  <si>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</si>
  <si>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</si>
  <si>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</si>
  <si>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</si>
  <si>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</si>
  <si>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</si>
  <si>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</si>
  <si>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</si>
  <si>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</si>
  <si>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</si>
  <si>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</si>
  <si>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</si>
  <si>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</si>
  <si>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</si>
  <si>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</si>
  <si>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</si>
  <si>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</si>
  <si>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</si>
  <si>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</si>
  <si>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</si>
  <si>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</si>
  <si>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</si>
  <si>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</si>
  <si>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</si>
  <si>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</si>
  <si>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</si>
  <si>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</si>
  <si>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</si>
  <si>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</si>
  <si>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</si>
  <si>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</si>
  <si>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</si>
  <si>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</si>
  <si>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</si>
  <si>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</si>
  <si>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</si>
  <si>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</si>
  <si>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</si>
  <si>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</si>
  <si>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</si>
  <si>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</si>
  <si>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</si>
  <si>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</si>
  <si>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</si>
  <si>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</si>
  <si>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</si>
  <si>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</si>
  <si>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</si>
  <si>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</si>
  <si>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</si>
  <si>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</si>
  <si>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</si>
  <si>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</si>
  <si>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</si>
  <si>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</si>
  <si>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</si>
  <si>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</si>
  <si>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</si>
  <si>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</si>
  <si>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</si>
  <si>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</si>
  <si>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</si>
  <si>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</si>
  <si>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</si>
  <si>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</si>
  <si>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</si>
  <si>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</si>
  <si>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</si>
  <si>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</si>
  <si>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</si>
  <si>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</si>
  <si>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</si>
  <si>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</si>
  <si>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</si>
  <si>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</si>
  <si>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</si>
  <si>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</si>
  <si>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</si>
  <si>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</si>
  <si>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</si>
  <si>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</si>
  <si>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</si>
  <si>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</si>
  <si>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</si>
  <si>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</si>
  <si>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</si>
  <si>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</si>
  <si>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</si>
  <si>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</si>
  <si>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</si>
  <si>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</si>
  <si>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</si>
  <si>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</si>
  <si>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</si>
  <si>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</si>
  <si>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</si>
  <si>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</si>
  <si>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</si>
  <si>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</si>
  <si>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</si>
  <si>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</si>
  <si>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</si>
  <si>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</si>
  <si>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</si>
  <si>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</si>
  <si>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</si>
  <si>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</si>
  <si>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</si>
  <si>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</si>
  <si>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</si>
  <si>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</si>
  <si>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</si>
  <si>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</si>
  <si>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</si>
  <si>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</si>
  <si>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</si>
  <si>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</si>
  <si>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</si>
  <si>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</si>
  <si>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</si>
  <si>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</si>
  <si>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</si>
  <si>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</si>
  <si>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</si>
  <si>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</si>
  <si>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</si>
  <si>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</si>
  <si>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</si>
  <si>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</si>
  <si>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</si>
  <si>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</si>
  <si>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</si>
  <si>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</si>
  <si>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</si>
  <si>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</si>
  <si>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</si>
  <si>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</si>
  <si>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</si>
  <si>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</si>
  <si>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</si>
  <si>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</si>
  <si>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</si>
  <si>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</si>
  <si>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</si>
  <si>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</si>
  <si>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</si>
  <si>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</si>
  <si>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</si>
  <si>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</si>
  <si>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</si>
  <si>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</si>
  <si>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</si>
  <si>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</si>
  <si>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</si>
  <si>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</si>
  <si>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</si>
  <si>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</si>
  <si>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</si>
  <si>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</si>
  <si>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</si>
  <si>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</si>
  <si>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</si>
  <si>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</si>
  <si>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</si>
  <si>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</si>
  <si>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</si>
  <si>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</si>
  <si>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</si>
  <si>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</si>
  <si>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</si>
  <si>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</si>
  <si>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</si>
  <si>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</si>
  <si>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</si>
  <si>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</si>
  <si>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</si>
  <si>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</si>
  <si>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</si>
  <si>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</si>
  <si>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</si>
  <si>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</si>
  <si>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</si>
  <si>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</si>
  <si>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</si>
  <si>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</si>
  <si>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</si>
  <si>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</si>
  <si>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</si>
  <si>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</si>
  <si>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</si>
  <si>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</si>
  <si>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</si>
  <si>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</si>
  <si>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</si>
  <si>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</si>
  <si>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</si>
  <si>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</si>
  <si>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</si>
  <si>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</si>
  <si>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</si>
  <si>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</si>
  <si>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</si>
  <si>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</si>
  <si>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</si>
  <si>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</si>
  <si>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</si>
  <si>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</si>
  <si>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</si>
  <si>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</si>
  <si>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</si>
  <si>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</si>
  <si>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</si>
  <si>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</si>
  <si>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</si>
  <si>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</si>
  <si>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</si>
  <si>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</si>
  <si>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</si>
  <si>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</si>
  <si>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</si>
  <si>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</si>
  <si>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</si>
  <si>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</si>
  <si>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</si>
  <si>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</si>
  <si>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</si>
  <si>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</si>
  <si>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</si>
  <si>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</si>
  <si>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</si>
  <si>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</si>
  <si>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</si>
  <si>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</si>
  <si>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</si>
  <si>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</si>
  <si>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</si>
  <si>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</si>
  <si>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</si>
  <si>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</si>
  <si>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</si>
  <si>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</si>
  <si>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</si>
  <si>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</si>
  <si>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</si>
  <si>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</si>
  <si>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</si>
  <si>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</si>
  <si>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</si>
  <si>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</si>
  <si>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</si>
  <si>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</si>
  <si>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</si>
  <si>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</si>
  <si>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</si>
  <si>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</si>
  <si>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</si>
  <si>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</si>
  <si>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</si>
  <si>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</si>
  <si>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</si>
  <si>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</si>
  <si>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</si>
  <si>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</si>
  <si>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</si>
  <si>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</si>
  <si>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</si>
  <si>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</si>
  <si>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</si>
  <si>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</si>
  <si>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</si>
  <si>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</si>
  <si>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</si>
  <si>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</si>
  <si>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</si>
  <si>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</si>
  <si>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</si>
  <si>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</si>
  <si>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</si>
  <si>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</si>
  <si>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</si>
  <si>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</si>
  <si>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</si>
  <si>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</si>
  <si>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</si>
  <si>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</si>
  <si>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</si>
  <si>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</si>
  <si>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</si>
  <si>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</si>
  <si>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</si>
  <si>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</si>
  <si>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</si>
  <si>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</si>
  <si>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</si>
  <si>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</si>
  <si>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</si>
  <si>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</si>
  <si>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</si>
  <si>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</si>
  <si>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</si>
  <si>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</si>
  <si>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</si>
  <si>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</si>
  <si>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</si>
  <si>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</si>
  <si>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</si>
  <si>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</si>
  <si>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</si>
  <si>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</si>
  <si>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</si>
  <si>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</si>
  <si>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</si>
  <si>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</si>
  <si>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</si>
  <si>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</si>
  <si>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</si>
  <si>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</si>
  <si>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</si>
  <si>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</si>
  <si>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</si>
  <si>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</si>
  <si>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</si>
  <si>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</si>
  <si>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</si>
  <si>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</si>
  <si>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</si>
  <si>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</si>
  <si>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</si>
  <si>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</si>
  <si>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</si>
  <si>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</si>
  <si>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</si>
  <si>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</si>
  <si>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</si>
  <si>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</si>
  <si>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</si>
  <si>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</si>
  <si>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</si>
  <si>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</si>
  <si>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</si>
  <si>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</si>
  <si>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</si>
  <si>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</si>
  <si>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</si>
  <si>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</si>
  <si>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</si>
  <si>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</si>
  <si>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</si>
  <si>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</si>
  <si>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</si>
  <si>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</si>
  <si>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</si>
  <si>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</si>
  <si>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</si>
  <si>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</si>
  <si>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</si>
  <si>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</si>
  <si>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</si>
  <si>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</si>
  <si>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</si>
  <si>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</si>
  <si>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</si>
  <si>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</si>
  <si>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</si>
  <si>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</si>
  <si>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</si>
  <si>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</si>
  <si>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</si>
  <si>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</si>
  <si>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</si>
  <si>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</si>
  <si>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</si>
  <si>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</si>
  <si>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</si>
  <si>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</si>
  <si>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</si>
  <si>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</si>
  <si>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</si>
  <si>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</si>
  <si>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</si>
  <si>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</si>
  <si>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</si>
  <si>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</si>
  <si>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</si>
  <si>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</si>
  <si>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</si>
  <si>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</si>
  <si>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</si>
  <si>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</si>
  <si>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</si>
  <si>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</si>
  <si>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</si>
  <si>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</si>
  <si>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</si>
  <si>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</si>
  <si>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</si>
  <si>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</si>
  <si>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</si>
  <si>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</si>
  <si>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</si>
  <si>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</si>
  <si>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</si>
  <si>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</si>
  <si>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</si>
  <si>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</si>
  <si>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</si>
  <si>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</si>
  <si>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</si>
  <si>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</si>
  <si>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</si>
  <si>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</si>
  <si>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</si>
  <si>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</si>
  <si>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</si>
  <si>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</si>
  <si>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</si>
  <si>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</si>
  <si>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</si>
  <si>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</si>
  <si>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</si>
  <si>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</si>
  <si>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</si>
  <si>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</si>
  <si>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</si>
  <si>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</si>
  <si>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</si>
  <si>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</si>
  <si>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</si>
  <si>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</si>
  <si>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</si>
  <si>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</si>
  <si>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</si>
  <si>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</si>
  <si>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</si>
  <si>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</si>
  <si>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</si>
  <si>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</si>
  <si>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</si>
  <si>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</si>
  <si>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</si>
  <si>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</si>
  <si>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</si>
  <si>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</si>
  <si>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</si>
  <si>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</si>
  <si>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</si>
  <si>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</si>
  <si>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</si>
  <si>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</si>
  <si>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</si>
  <si>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</si>
  <si>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</si>
  <si>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</si>
  <si>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</si>
  <si>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</si>
  <si>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</si>
  <si>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</si>
  <si>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</si>
  <si>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</si>
  <si>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</si>
  <si>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</si>
  <si>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</si>
  <si>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</si>
  <si>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</si>
  <si>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</si>
  <si>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</si>
  <si>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</si>
  <si>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</si>
  <si>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</si>
  <si>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</si>
  <si>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</si>
  <si>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</si>
  <si>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</si>
  <si>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</si>
  <si>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</si>
  <si>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</si>
  <si>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</si>
  <si>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</si>
  <si>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</si>
  <si>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</si>
  <si>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</si>
  <si>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</si>
  <si>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</si>
  <si>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</si>
  <si>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</si>
  <si>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</si>
  <si>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</si>
  <si>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</si>
  <si>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</si>
  <si>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</si>
  <si>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</si>
  <si>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</si>
  <si>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</si>
  <si>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</si>
  <si>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</si>
  <si>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</si>
  <si>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</si>
  <si>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</si>
  <si>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</si>
  <si>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</si>
  <si>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</si>
  <si>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</si>
  <si>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</si>
  <si>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</si>
  <si>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</si>
  <si>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</si>
  <si>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</si>
  <si>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</si>
  <si>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</si>
  <si>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</si>
  <si>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</si>
  <si>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</si>
  <si>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</si>
  <si>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</si>
  <si>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</si>
  <si>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</si>
  <si>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</si>
  <si>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</si>
  <si>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</si>
  <si>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</si>
  <si>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</si>
  <si>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</si>
  <si>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</si>
  <si>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</si>
  <si>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</si>
  <si>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</si>
  <si>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</si>
  <si>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</si>
  <si>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</si>
  <si>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</si>
  <si>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</si>
  <si>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</si>
  <si>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</si>
  <si>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</si>
  <si>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</si>
  <si>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</si>
  <si>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</si>
  <si>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</si>
  <si>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</si>
  <si>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</si>
  <si>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</si>
  <si>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</si>
  <si>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</si>
  <si>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</si>
  <si>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</si>
  <si>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</si>
  <si>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</si>
  <si>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</si>
  <si>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</si>
  <si>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</si>
  <si>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</si>
  <si>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</si>
  <si>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</si>
  <si>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</si>
  <si>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</si>
  <si>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</si>
  <si>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</si>
  <si>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</si>
  <si>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</si>
  <si>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</si>
  <si>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</si>
  <si>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</si>
  <si>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</si>
  <si>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</si>
  <si>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</si>
  <si>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</si>
  <si>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</si>
  <si>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</si>
  <si>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</si>
  <si>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</si>
  <si>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</si>
  <si>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</si>
  <si>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</si>
  <si>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</si>
  <si>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</si>
  <si>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</si>
  <si>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</si>
  <si>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</si>
  <si>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</si>
  <si>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</si>
  <si>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</si>
  <si>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</si>
  <si>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</si>
  <si>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</si>
  <si>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</si>
  <si>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</si>
  <si>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</si>
  <si>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</si>
  <si>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</si>
  <si>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</si>
  <si>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</si>
  <si>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</si>
  <si>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</si>
  <si>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</si>
  <si>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</si>
  <si>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</si>
  <si>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</si>
  <si>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</si>
  <si>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</si>
  <si>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</si>
  <si>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</si>
  <si>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</si>
  <si>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</si>
  <si>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</si>
  <si>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</si>
  <si>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</si>
  <si>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</si>
  <si>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</si>
  <si>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</si>
  <si>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</si>
  <si>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</si>
  <si>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</si>
  <si>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</si>
  <si>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</si>
  <si>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</si>
  <si>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</si>
  <si>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</si>
  <si>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</si>
  <si>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</si>
  <si>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</si>
  <si>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</si>
  <si>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</si>
  <si>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</si>
  <si>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</si>
  <si>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</si>
  <si>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</si>
  <si>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</si>
  <si>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</si>
  <si>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</si>
  <si>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</si>
  <si>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</si>
  <si>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</si>
  <si>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</si>
  <si>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</si>
  <si>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</si>
  <si>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</si>
  <si>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</si>
  <si>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</si>
  <si>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</si>
  <si>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</si>
  <si>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</si>
  <si>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</si>
  <si>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</si>
  <si>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</si>
  <si>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</si>
  <si>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</si>
  <si>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</si>
  <si>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</si>
  <si>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</si>
  <si>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</si>
  <si>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</si>
  <si>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</si>
  <si>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</si>
  <si>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</si>
  <si>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</si>
  <si>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</si>
  <si>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</si>
  <si>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</si>
  <si>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</si>
  <si>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</si>
  <si>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</si>
  <si>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</si>
  <si>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</si>
  <si>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</si>
  <si>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</si>
  <si>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</si>
  <si>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</si>
  <si>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</si>
  <si>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</si>
  <si>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</si>
  <si>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</si>
  <si>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</si>
  <si>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</si>
  <si>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</si>
  <si>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</si>
  <si>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</si>
  <si>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</si>
  <si>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</si>
  <si>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</si>
  <si>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</si>
  <si>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</si>
  <si>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</si>
  <si>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</si>
  <si>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</si>
  <si>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</si>
  <si>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</si>
  <si>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</si>
  <si>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</si>
  <si>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</si>
  <si>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</si>
  <si>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</si>
  <si>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</si>
  <si>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</si>
  <si>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</si>
  <si>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</si>
  <si>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</si>
  <si>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</si>
  <si>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</si>
  <si>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</si>
  <si>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</si>
  <si>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</si>
  <si>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</si>
  <si>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</si>
  <si>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</si>
  <si>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</si>
  <si>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</si>
  <si>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</si>
  <si>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</si>
  <si>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</si>
  <si>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</si>
  <si>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</si>
  <si>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</si>
  <si>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</si>
  <si>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</si>
  <si>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</si>
  <si>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</si>
  <si>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</si>
  <si>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</si>
  <si>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</si>
  <si>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</si>
  <si>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</si>
  <si>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</si>
  <si>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</si>
  <si>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</si>
  <si>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</si>
  <si>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</si>
  <si>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</si>
  <si>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</si>
  <si>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</si>
  <si>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</si>
  <si>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</si>
  <si>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</si>
  <si>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</si>
  <si>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</si>
  <si>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</si>
  <si>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</si>
  <si>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</si>
  <si>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</si>
  <si>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</si>
  <si>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</si>
  <si>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</si>
  <si>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</si>
  <si>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</si>
  <si>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</si>
  <si>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</si>
  <si>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</si>
  <si>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</si>
  <si>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</si>
  <si>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</si>
  <si>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</si>
  <si>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</si>
  <si>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</si>
  <si>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</si>
  <si>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</si>
  <si>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</si>
  <si>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</si>
  <si>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</si>
  <si>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</si>
  <si>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</si>
  <si>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</si>
  <si>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</si>
  <si>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</si>
  <si>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</si>
  <si>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</si>
  <si>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</si>
  <si>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</si>
  <si>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</si>
  <si>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</si>
  <si>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</si>
  <si>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</si>
  <si>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</si>
  <si>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</si>
  <si>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</si>
  <si>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</si>
  <si>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</si>
  <si>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</si>
  <si>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</si>
  <si>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</si>
  <si>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</si>
  <si>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</si>
  <si>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</si>
  <si>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</si>
  <si>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</si>
  <si>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</si>
  <si>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</si>
  <si>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</si>
  <si>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</si>
  <si>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</si>
  <si>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</si>
  <si>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</si>
  <si>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</si>
  <si>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</si>
  <si>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</si>
  <si>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</si>
  <si>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</si>
  <si>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</si>
  <si>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</si>
  <si>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</si>
  <si>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</si>
  <si>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</si>
  <si>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</si>
  <si>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</si>
  <si>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</si>
  <si>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</si>
  <si>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</si>
  <si>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</si>
  <si>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</si>
  <si>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</si>
  <si>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</si>
  <si>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</si>
  <si>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</si>
  <si>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</si>
  <si>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</si>
  <si>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</si>
  <si>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</si>
  <si>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</si>
  <si>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</si>
  <si>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</si>
  <si>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</si>
  <si>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</si>
  <si>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</si>
  <si>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</si>
  <si>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</si>
  <si>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</si>
  <si>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</si>
  <si>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</si>
  <si>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</si>
  <si>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</si>
  <si>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</si>
  <si>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</si>
  <si>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</si>
  <si>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</si>
  <si>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</si>
  <si>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</si>
  <si>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</si>
  <si>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</si>
  <si>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</si>
  <si>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</si>
  <si>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</si>
  <si>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</si>
  <si>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</si>
  <si>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</si>
  <si>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</si>
  <si>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</si>
  <si>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</si>
  <si>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</si>
  <si>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</si>
  <si>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</si>
  <si>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</si>
  <si>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</si>
  <si>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</si>
  <si>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</si>
  <si>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</si>
  <si>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</si>
  <si>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</si>
  <si>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</si>
  <si>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</si>
  <si>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</si>
  <si>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</si>
  <si>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</si>
  <si>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</si>
  <si>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</si>
  <si>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</si>
  <si>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</si>
  <si>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</si>
  <si>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</si>
  <si>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</si>
  <si>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</si>
  <si>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</si>
  <si>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</si>
  <si>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</si>
  <si>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</si>
  <si>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</si>
  <si>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</si>
  <si>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</si>
  <si>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</si>
  <si>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</si>
  <si>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</si>
  <si>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</si>
  <si>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</si>
  <si>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</si>
  <si>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</si>
  <si>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</si>
  <si>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</si>
  <si>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</si>
  <si>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</si>
  <si>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</si>
  <si>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</si>
  <si>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</si>
  <si>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</si>
  <si>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</si>
  <si>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</si>
  <si>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</si>
  <si>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</si>
  <si>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</si>
  <si>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</si>
  <si>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</si>
  <si>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</si>
  <si>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</si>
  <si>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</si>
  <si>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</si>
  <si>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</si>
  <si>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</si>
  <si>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</si>
  <si>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</si>
  <si>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</si>
  <si>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</si>
  <si>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</si>
  <si>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</si>
  <si>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</si>
  <si>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</si>
  <si>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</si>
  <si>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</si>
  <si>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</si>
  <si>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</si>
  <si>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</si>
  <si>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</si>
  <si>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</si>
  <si>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</si>
  <si>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</si>
  <si>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</si>
  <si>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</si>
  <si>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</si>
  <si>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</si>
  <si>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</si>
  <si>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</si>
  <si>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</si>
  <si>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</si>
  <si>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</si>
  <si>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</si>
  <si>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</si>
  <si>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</si>
  <si>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</si>
  <si>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</si>
  <si>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</si>
  <si>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</si>
  <si>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</si>
  <si>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</si>
  <si>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</si>
  <si>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</si>
  <si>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</si>
  <si>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</si>
  <si>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</si>
  <si>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</si>
  <si>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</si>
  <si>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</si>
  <si>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</si>
  <si>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</si>
  <si>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</si>
  <si>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</si>
  <si>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</si>
  <si>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</si>
  <si>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</si>
  <si>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</si>
  <si>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</si>
  <si>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</si>
  <si>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</si>
  <si>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</si>
  <si>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</si>
  <si>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</si>
  <si>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</si>
  <si>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</si>
  <si>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</si>
  <si>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</si>
  <si>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</si>
  <si>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</si>
  <si>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</si>
  <si>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</si>
  <si>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</si>
  <si>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</si>
  <si>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</si>
  <si>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</si>
  <si>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</si>
  <si>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</si>
  <si>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</si>
  <si>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</si>
  <si>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</si>
  <si>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</si>
  <si>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</si>
  <si>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</si>
  <si>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</si>
  <si>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</si>
  <si>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</si>
  <si>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</si>
  <si>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</si>
  <si>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</si>
  <si>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</si>
  <si>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</si>
  <si>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</si>
  <si>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</si>
  <si>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</si>
  <si>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</si>
  <si>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</si>
  <si>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</si>
  <si>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</si>
  <si>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</si>
  <si>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</si>
  <si>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</si>
  <si>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</si>
  <si>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</si>
  <si>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</si>
  <si>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</si>
  <si>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</si>
  <si>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</si>
  <si>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</si>
  <si>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</si>
  <si>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</si>
  <si>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</si>
  <si>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</si>
  <si>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</si>
  <si>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</si>
  <si>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</si>
  <si>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</si>
  <si>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</si>
  <si>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</si>
  <si>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</si>
  <si>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</si>
  <si>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</si>
  <si>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</si>
  <si>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</si>
  <si>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</si>
  <si>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</si>
  <si>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</si>
  <si>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</si>
  <si>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</si>
  <si>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</si>
  <si>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</si>
  <si>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</si>
  <si>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</si>
  <si>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</si>
  <si>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</si>
  <si>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</si>
  <si>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</si>
  <si>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</si>
  <si>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</si>
  <si>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</si>
  <si>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</si>
  <si>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</si>
  <si>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</si>
  <si>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</si>
  <si>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</si>
  <si>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</si>
  <si>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</si>
  <si>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</si>
  <si>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</si>
  <si>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</si>
  <si>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</si>
  <si>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</si>
  <si>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</si>
  <si>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</si>
  <si>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</si>
  <si>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</si>
  <si>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</si>
  <si>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</si>
  <si>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</si>
  <si>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</si>
  <si>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</si>
  <si>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</si>
  <si>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</si>
  <si>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</si>
  <si>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</si>
  <si>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</si>
  <si>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</si>
  <si>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</si>
  <si>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</si>
  <si>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</si>
  <si>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</si>
  <si>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</si>
  <si>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</si>
  <si>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</si>
  <si>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</si>
  <si>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</si>
  <si>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</si>
  <si>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</si>
  <si>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</si>
  <si>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</si>
  <si>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</si>
  <si>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</si>
  <si>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</si>
  <si>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</si>
  <si>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</si>
  <si>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</si>
  <si>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</si>
  <si>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</si>
  <si>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</si>
  <si>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</si>
  <si>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</si>
  <si>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</si>
  <si>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</si>
  <si>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</si>
  <si>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</si>
  <si>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</si>
  <si>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</si>
  <si>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</si>
  <si>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</si>
  <si>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</si>
  <si>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</si>
  <si>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</si>
  <si>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</si>
  <si>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</si>
  <si>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</si>
  <si>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</si>
  <si>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</si>
  <si>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</si>
  <si>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</si>
  <si>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</si>
  <si>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</si>
  <si>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</si>
  <si>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</si>
  <si>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</si>
  <si>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</si>
  <si>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</si>
  <si>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</si>
  <si>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</si>
  <si>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</si>
  <si>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</si>
  <si>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</si>
  <si>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</si>
  <si>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</si>
  <si>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</si>
  <si>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</si>
  <si>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</si>
  <si>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</si>
  <si>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</si>
  <si>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</si>
  <si>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</si>
  <si>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</si>
  <si>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</si>
  <si>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</si>
  <si>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</si>
  <si>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</si>
  <si>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</si>
  <si>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</si>
  <si>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</si>
  <si>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</si>
  <si>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</si>
  <si>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</si>
  <si>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</si>
  <si>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</si>
  <si>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</si>
  <si>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</si>
  <si>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</si>
  <si>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</si>
  <si>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</si>
  <si>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</si>
  <si>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</si>
  <si>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</si>
  <si>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</si>
  <si>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</si>
  <si>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</si>
  <si>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</si>
  <si>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</si>
  <si>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</si>
  <si>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</si>
  <si>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</si>
  <si>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</si>
  <si>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</si>
  <si>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</si>
  <si>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</si>
  <si>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</si>
  <si>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</si>
  <si>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</si>
  <si>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</si>
  <si>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</si>
  <si>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</si>
  <si>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</si>
  <si>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</si>
  <si>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</si>
  <si>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</si>
  <si>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</si>
  <si>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</si>
  <si>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</si>
  <si>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</si>
  <si>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</si>
  <si>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</si>
  <si>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</si>
  <si>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</si>
  <si>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</si>
  <si>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</si>
  <si>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</si>
  <si>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</si>
  <si>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</si>
  <si>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</si>
  <si>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</si>
  <si>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</si>
  <si>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</si>
  <si>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</si>
  <si>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</si>
  <si>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</si>
  <si>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</si>
  <si>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</si>
  <si>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</si>
  <si>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</si>
  <si>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</si>
  <si>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</si>
  <si>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</si>
  <si>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</si>
  <si>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</si>
  <si>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</si>
  <si>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</si>
  <si>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</si>
  <si>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</si>
  <si>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</si>
  <si>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</si>
  <si>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</si>
  <si>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</si>
  <si>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</si>
  <si>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</si>
  <si>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</si>
  <si>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</si>
  <si>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</si>
  <si>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</si>
  <si>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</si>
  <si>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</si>
  <si>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</si>
  <si>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</si>
  <si>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</si>
  <si>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</si>
  <si>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</si>
  <si>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</si>
  <si>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</si>
  <si>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</si>
  <si>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</si>
  <si>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</si>
  <si>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</si>
  <si>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</si>
  <si>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</si>
  <si>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</si>
  <si>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</si>
  <si>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</si>
  <si>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</si>
  <si>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</si>
  <si>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</si>
  <si>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</si>
  <si>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</si>
  <si>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</si>
  <si>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</si>
  <si>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</si>
  <si>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</si>
  <si>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</si>
  <si>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</si>
  <si>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</si>
  <si>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</si>
  <si>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</si>
  <si>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</si>
  <si>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</si>
  <si>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</si>
  <si>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</si>
  <si>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</si>
  <si>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</si>
  <si>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</si>
  <si>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</si>
  <si>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</si>
  <si>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</si>
  <si>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</si>
  <si>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</si>
  <si>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</si>
  <si>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</si>
  <si>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</si>
  <si>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</si>
  <si>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</si>
  <si>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</si>
  <si>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</si>
  <si>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</si>
  <si>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</si>
  <si>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</si>
  <si>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</si>
  <si>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</si>
  <si>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</si>
  <si>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</si>
  <si>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</si>
  <si>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</si>
  <si>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</si>
  <si>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</si>
  <si>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</si>
  <si>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</si>
  <si>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</si>
  <si>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</si>
  <si>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</si>
  <si>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</si>
  <si>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</si>
  <si>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</si>
  <si>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</si>
  <si>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</si>
  <si>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</si>
  <si>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</si>
  <si>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</si>
  <si>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</si>
  <si>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</si>
  <si>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</si>
  <si>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</si>
  <si>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</si>
  <si>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</si>
  <si>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</si>
  <si>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</si>
  <si>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</si>
  <si>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</si>
  <si>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</si>
  <si>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</si>
  <si>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</si>
  <si>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</si>
  <si>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</si>
  <si>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</si>
  <si>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</si>
  <si>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</si>
  <si>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</si>
  <si>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</si>
  <si>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</si>
  <si>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</si>
  <si>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</si>
  <si>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</si>
  <si>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</si>
  <si>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</si>
  <si>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</si>
  <si>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</si>
  <si>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</si>
  <si>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</si>
  <si>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</si>
  <si>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</si>
  <si>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</si>
  <si>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</si>
  <si>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</si>
  <si>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</si>
  <si>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</si>
  <si>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</si>
  <si>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</si>
  <si>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</si>
  <si>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</si>
  <si>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</si>
  <si>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</si>
  <si>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</si>
  <si>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</si>
  <si>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</si>
  <si>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</si>
  <si>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</si>
  <si>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</si>
  <si>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</si>
  <si>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</si>
  <si>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</si>
  <si>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</si>
  <si>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</si>
  <si>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</si>
  <si>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</si>
  <si>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</si>
  <si>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</si>
  <si>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</si>
  <si>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</si>
  <si>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</si>
  <si>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</si>
  <si>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</si>
  <si>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</si>
  <si>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</si>
  <si>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</si>
  <si>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</si>
  <si>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</si>
  <si>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</si>
  <si>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</si>
  <si>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</si>
  <si>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</si>
  <si>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</si>
  <si>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</si>
  <si>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</si>
  <si>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</si>
  <si>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</si>
  <si>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</si>
  <si>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</si>
  <si>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</si>
  <si>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</si>
  <si>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</si>
  <si>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</si>
  <si>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</si>
  <si>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</si>
  <si>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</si>
  <si>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</si>
  <si>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</si>
  <si>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</si>
  <si>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</si>
  <si>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</si>
  <si>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</si>
  <si>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</si>
  <si>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</si>
  <si>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</si>
  <si>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</si>
  <si>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</si>
  <si>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</si>
  <si>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</si>
  <si>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</si>
  <si>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</si>
  <si>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</si>
  <si>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</si>
  <si>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</si>
  <si>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</si>
  <si>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</si>
  <si>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</si>
  <si>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</si>
  <si>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</si>
  <si>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</si>
  <si>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</si>
  <si>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</si>
  <si>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</si>
  <si>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</si>
  <si>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</si>
  <si>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</si>
  <si>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</si>
  <si>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</si>
  <si>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</si>
  <si>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</si>
  <si>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</si>
  <si>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</si>
  <si>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</si>
  <si>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</si>
  <si>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</si>
  <si>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</si>
  <si>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</si>
  <si>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</si>
  <si>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</si>
  <si>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</si>
  <si>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</si>
  <si>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</si>
  <si>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</si>
  <si>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</si>
  <si>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</si>
  <si>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</si>
  <si>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</si>
  <si>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</si>
  <si>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</si>
  <si>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</si>
  <si>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</si>
  <si>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</si>
  <si>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</si>
  <si>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</si>
  <si>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</si>
  <si>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</si>
  <si>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</si>
  <si>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</si>
  <si>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</si>
  <si>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</si>
  <si>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</si>
  <si>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</si>
  <si>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</si>
  <si>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</si>
  <si>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</si>
  <si>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</si>
  <si>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</si>
  <si>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</si>
  <si>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</si>
  <si>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</si>
  <si>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</si>
  <si>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</si>
  <si>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</si>
  <si>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</si>
  <si>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</si>
  <si>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</si>
  <si>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</si>
  <si>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</si>
  <si>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</si>
  <si>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</si>
  <si>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</si>
  <si>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</si>
  <si>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</si>
  <si>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</si>
  <si>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</si>
  <si>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</si>
  <si>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</si>
  <si>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</si>
  <si>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</si>
  <si>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</si>
  <si>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</si>
  <si>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</si>
  <si>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</si>
  <si>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</si>
  <si>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</si>
  <si>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</si>
  <si>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</si>
  <si>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</si>
  <si>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</si>
  <si>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</si>
  <si>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</si>
  <si>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</si>
  <si>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</si>
  <si>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</si>
  <si>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</si>
  <si>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</si>
  <si>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</si>
  <si>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</si>
  <si>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</si>
  <si>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</si>
  <si>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</si>
  <si>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</si>
  <si>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</si>
  <si>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</si>
  <si>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</si>
  <si>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</si>
  <si>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</si>
  <si>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</si>
  <si>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</si>
  <si>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</si>
  <si>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</si>
  <si>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</si>
  <si>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</si>
  <si>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</si>
  <si>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</si>
  <si>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</si>
  <si>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</si>
  <si>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</si>
  <si>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</si>
  <si>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</si>
  <si>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</si>
  <si>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</si>
  <si>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</si>
  <si>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</si>
  <si>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</si>
  <si>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</si>
  <si>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</si>
  <si>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</si>
  <si>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</si>
  <si>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</si>
  <si>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</si>
  <si>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</si>
  <si>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</si>
  <si>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</si>
  <si>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</si>
  <si>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</si>
  <si>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</si>
  <si>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</si>
  <si>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</si>
  <si>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</si>
  <si>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</si>
  <si>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</si>
  <si>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</si>
  <si>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</si>
  <si>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</si>
  <si>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</si>
  <si>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</si>
  <si>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</si>
  <si>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</si>
  <si>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</si>
  <si>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</si>
  <si>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</si>
  <si>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</si>
  <si>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</si>
  <si>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</si>
  <si>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</si>
  <si>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</si>
  <si>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</si>
  <si>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</si>
  <si>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</si>
  <si>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</si>
  <si>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</si>
  <si>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</si>
  <si>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</si>
  <si>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</si>
  <si>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</si>
  <si>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</si>
  <si>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</si>
  <si>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</si>
  <si>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</si>
  <si>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</si>
  <si>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</si>
  <si>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</si>
  <si>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</si>
  <si>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</si>
  <si>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</si>
  <si>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</si>
  <si>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</si>
  <si>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</si>
  <si>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</si>
  <si>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</si>
  <si>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</si>
  <si>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</si>
  <si>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</si>
  <si>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</si>
  <si>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</si>
  <si>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</si>
  <si>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</si>
  <si>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</si>
  <si>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</si>
  <si>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</si>
  <si>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</si>
  <si>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</si>
  <si>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</si>
  <si>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</si>
  <si>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</si>
  <si>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</si>
  <si>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</si>
  <si>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</si>
  <si>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</si>
  <si>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</si>
  <si>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</si>
  <si>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</si>
  <si>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</si>
  <si>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</si>
  <si>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</si>
  <si>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</si>
  <si>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</si>
  <si>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</si>
  <si>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</si>
  <si>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</si>
  <si>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</si>
  <si>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</si>
  <si>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</si>
  <si>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</si>
  <si>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</si>
  <si>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</si>
  <si>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</si>
  <si>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</si>
  <si>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</si>
  <si>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</si>
  <si>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</si>
  <si>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</si>
  <si>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</si>
  <si>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</si>
  <si>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</si>
  <si>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</si>
  <si>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</si>
  <si>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</si>
  <si>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</si>
  <si>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</si>
  <si>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</si>
  <si>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</si>
  <si>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</si>
  <si>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</si>
  <si>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</si>
  <si>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</si>
  <si>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</si>
  <si>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</si>
  <si>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</si>
  <si>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</si>
  <si>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</si>
  <si>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</si>
  <si>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</si>
  <si>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</si>
  <si>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</si>
  <si>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</si>
  <si>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</si>
  <si>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</si>
  <si>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</si>
  <si>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</si>
  <si>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</si>
  <si>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</si>
  <si>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</si>
  <si>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</si>
  <si>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</si>
  <si>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</si>
  <si>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</si>
  <si>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</si>
  <si>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</si>
  <si>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</si>
  <si>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</si>
  <si>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</si>
  <si>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</si>
  <si>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</si>
  <si>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</si>
  <si>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</si>
  <si>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</si>
  <si>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</si>
  <si>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</si>
  <si>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</si>
  <si>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</si>
  <si>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</si>
  <si>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</si>
  <si>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</si>
  <si>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</si>
  <si>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</si>
  <si>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</si>
  <si>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</si>
  <si>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</si>
  <si>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</si>
  <si>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</si>
  <si>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</si>
  <si>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</si>
  <si>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</si>
  <si>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</si>
  <si>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</si>
  <si>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</si>
  <si>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</si>
  <si>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</si>
  <si>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</si>
  <si>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</si>
  <si>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</si>
  <si>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</si>
  <si>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</si>
  <si>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</si>
  <si>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</si>
  <si>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</si>
  <si>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</si>
  <si>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</si>
  <si>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</si>
  <si>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</si>
  <si>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</si>
  <si>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</si>
  <si>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</si>
  <si>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</si>
  <si>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</si>
  <si>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</si>
  <si>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</si>
  <si>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</si>
  <si>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</si>
  <si>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</si>
  <si>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</si>
  <si>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</si>
  <si>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</si>
  <si>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</si>
  <si>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</si>
  <si>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</si>
  <si>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</si>
  <si>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</si>
  <si>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</si>
  <si>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</si>
  <si>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</si>
  <si>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</si>
  <si>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</si>
  <si>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</si>
  <si>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</si>
  <si>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</si>
  <si>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</si>
  <si>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</si>
  <si>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</si>
  <si>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</si>
  <si>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</si>
  <si>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</si>
  <si>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</si>
  <si>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</si>
  <si>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</si>
  <si>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</si>
  <si>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</si>
  <si>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</si>
  <si>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</si>
  <si>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</si>
  <si>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</si>
  <si>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</si>
  <si>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</si>
  <si>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</si>
  <si>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</si>
  <si>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</si>
  <si>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</si>
  <si>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</si>
  <si>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</si>
  <si>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</si>
  <si>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</si>
  <si>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</si>
  <si>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</si>
  <si>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</si>
  <si>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</si>
  <si>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</si>
  <si>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</si>
  <si>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</si>
  <si>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</si>
  <si>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</si>
  <si>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</si>
  <si>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</si>
  <si>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</si>
  <si>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</si>
  <si>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</si>
  <si>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</si>
  <si>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</si>
  <si>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</si>
  <si>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</si>
  <si>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</si>
  <si>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</si>
  <si>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</si>
  <si>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</si>
  <si>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</si>
  <si>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</si>
  <si>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</si>
  <si>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</si>
  <si>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</si>
  <si>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</si>
  <si>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</si>
  <si>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</si>
  <si>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</si>
  <si>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</si>
  <si>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</si>
  <si>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</si>
  <si>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</si>
  <si>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</si>
  <si>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</si>
  <si>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</si>
  <si>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</si>
  <si>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</si>
  <si>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</si>
  <si>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</si>
  <si>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</si>
  <si>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</si>
  <si>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</si>
  <si>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</si>
  <si>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</si>
  <si>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</si>
  <si>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</si>
  <si>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</si>
  <si>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</si>
  <si>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</si>
  <si>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</si>
  <si>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</si>
  <si>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</si>
  <si>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</si>
  <si>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</si>
  <si>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</si>
  <si>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</si>
  <si>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</si>
  <si>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</si>
  <si>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</si>
  <si>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</si>
  <si>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</si>
  <si>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</si>
  <si>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</si>
  <si>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</si>
  <si>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</si>
  <si>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</si>
  <si>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</si>
  <si>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</si>
  <si>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</si>
  <si>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</si>
  <si>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</si>
  <si>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</si>
  <si>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</si>
  <si>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</si>
  <si>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</si>
  <si>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</si>
  <si>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</si>
  <si>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</si>
  <si>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</si>
  <si>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</si>
  <si>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</si>
  <si>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</si>
  <si>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</si>
  <si>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</si>
  <si>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</si>
  <si>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</si>
  <si>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</si>
  <si>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</si>
  <si>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</si>
  <si>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</si>
  <si>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</si>
  <si>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</si>
  <si>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</si>
  <si>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</si>
  <si>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</si>
  <si>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</si>
  <si>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</si>
  <si>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</si>
  <si>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</si>
  <si>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</si>
  <si>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</si>
  <si>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</si>
  <si>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</si>
  <si>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</si>
  <si>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</si>
  <si>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</si>
  <si>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</si>
  <si>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</si>
  <si>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</si>
  <si>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</si>
  <si>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</si>
  <si>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</si>
  <si>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</si>
  <si>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</si>
  <si>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</si>
  <si>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</si>
  <si>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</si>
  <si>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</si>
  <si>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</si>
  <si>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</si>
  <si>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</si>
  <si>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</si>
  <si>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</si>
  <si>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</si>
  <si>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</si>
  <si>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</si>
  <si>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</si>
  <si>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</si>
  <si>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</si>
  <si>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</si>
  <si>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</si>
  <si>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</si>
  <si>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</si>
  <si>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</si>
  <si>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</si>
  <si>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</si>
  <si>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</si>
  <si>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</si>
  <si>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</si>
  <si>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</si>
  <si>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</si>
  <si>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</si>
  <si>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</si>
  <si>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</si>
  <si>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</si>
  <si>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</si>
  <si>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</si>
  <si>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</si>
  <si>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</si>
  <si>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</si>
  <si>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</si>
  <si>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</si>
  <si>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</si>
  <si>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</si>
  <si>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</si>
  <si>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</si>
  <si>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</si>
  <si>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</si>
  <si>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</si>
  <si>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</si>
  <si>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</si>
  <si>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</si>
  <si>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</si>
  <si>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</si>
  <si>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</si>
  <si>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</si>
  <si>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</si>
  <si>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</si>
  <si>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</si>
  <si>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</si>
  <si>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</si>
  <si>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</si>
  <si>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</si>
  <si>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</si>
  <si>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</si>
  <si>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</si>
  <si>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</si>
  <si>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</si>
  <si>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</si>
  <si>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</si>
  <si>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</si>
  <si>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</si>
  <si>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</si>
  <si>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</si>
  <si>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</si>
  <si>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</si>
  <si>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</si>
  <si>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</si>
  <si>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</si>
  <si>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</si>
  <si>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</si>
  <si>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</si>
  <si>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</si>
  <si>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</si>
  <si>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</si>
  <si>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</si>
  <si>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</si>
  <si>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</si>
  <si>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</si>
  <si>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</si>
  <si>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</si>
  <si>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</si>
  <si>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</si>
  <si>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</si>
  <si>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</si>
  <si>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</si>
  <si>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</si>
  <si>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</si>
  <si>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</si>
  <si>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</si>
  <si>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</si>
  <si>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</si>
  <si>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</si>
  <si>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</si>
  <si>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</si>
  <si>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</si>
  <si>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</si>
  <si>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</si>
  <si>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</si>
  <si>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</si>
  <si>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</si>
  <si>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</si>
  <si>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</si>
  <si>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</si>
  <si>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</si>
  <si>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</si>
  <si>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</si>
  <si>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</si>
  <si>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</si>
  <si>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</si>
  <si>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</si>
  <si>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</si>
  <si>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</si>
  <si>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</si>
  <si>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</si>
  <si>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</si>
  <si>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</si>
  <si>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</si>
  <si>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</si>
  <si>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</si>
  <si>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</si>
  <si>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</si>
  <si>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</si>
  <si>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</si>
  <si>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</si>
  <si>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</si>
  <si>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</si>
  <si>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</si>
  <si>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</si>
  <si>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</si>
  <si>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</si>
  <si>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</si>
  <si>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</si>
  <si>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</si>
  <si>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</si>
  <si>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</si>
  <si>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</si>
  <si>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</si>
  <si>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</si>
  <si>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</si>
  <si>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</si>
  <si>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</si>
  <si>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</si>
  <si>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</si>
  <si>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</si>
  <si>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</si>
  <si>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</si>
  <si>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</si>
  <si>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</si>
  <si>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</si>
  <si>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</si>
  <si>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</si>
  <si>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</si>
  <si>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</si>
  <si>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</si>
  <si>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</si>
  <si>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</si>
  <si>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</si>
  <si>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</si>
  <si>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</si>
  <si>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</si>
  <si>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</si>
  <si>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</si>
  <si>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</si>
  <si>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</si>
  <si>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</si>
  <si>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</si>
  <si>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</si>
  <si>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</si>
  <si>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</si>
  <si>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</si>
  <si>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</si>
  <si>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</si>
  <si>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</si>
  <si>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</si>
  <si>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</si>
  <si>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</si>
  <si>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</si>
  <si>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</si>
  <si>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</si>
  <si>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</si>
  <si>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</si>
  <si>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</si>
  <si>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</si>
  <si>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</si>
  <si>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</si>
  <si>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</si>
  <si>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</si>
  <si>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</si>
  <si>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</si>
  <si>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</si>
  <si>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</si>
  <si>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</si>
  <si>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</si>
  <si>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</si>
  <si>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</si>
  <si>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</si>
  <si>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</si>
  <si>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</si>
  <si>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</si>
  <si>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</si>
  <si>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</si>
  <si>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</si>
  <si>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</si>
  <si>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</si>
  <si>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</si>
  <si>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</si>
  <si>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</si>
  <si>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</si>
  <si>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</si>
  <si>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</si>
  <si>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</si>
  <si>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</si>
  <si>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</si>
  <si>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</si>
  <si>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</si>
  <si>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</si>
  <si>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</si>
  <si>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</si>
  <si>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</si>
  <si>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</si>
  <si>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</si>
  <si>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</si>
  <si>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</si>
  <si>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</si>
  <si>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</si>
  <si>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</si>
  <si>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</si>
  <si>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</si>
  <si>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</si>
  <si>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</si>
  <si>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</si>
  <si>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</si>
  <si>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</si>
  <si>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</si>
  <si>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</si>
  <si>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</si>
  <si>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</si>
  <si>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</si>
  <si>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</si>
  <si>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</si>
  <si>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</si>
  <si>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</si>
  <si>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</si>
  <si>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</si>
  <si>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</si>
  <si>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</si>
  <si>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</si>
  <si>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</si>
  <si>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</si>
  <si>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</si>
  <si>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</si>
  <si>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</si>
  <si>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</si>
  <si>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</si>
  <si>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</si>
  <si>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</si>
  <si>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</si>
  <si>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</si>
  <si>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</si>
  <si>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</si>
  <si>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</si>
  <si>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</si>
  <si>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</si>
  <si>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</si>
  <si>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</si>
  <si>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</si>
  <si>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</si>
  <si>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</si>
  <si>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</si>
  <si>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</si>
  <si>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</si>
  <si>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</si>
  <si>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</si>
  <si>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</si>
  <si>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</si>
  <si>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</si>
  <si>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</si>
  <si>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</si>
  <si>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</si>
  <si>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</si>
  <si>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</si>
  <si>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</si>
  <si>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</si>
  <si>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</si>
  <si>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</si>
  <si>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</si>
  <si>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</si>
  <si>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</si>
  <si>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</si>
  <si>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</si>
  <si>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</si>
  <si>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</si>
  <si>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</si>
  <si>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</si>
  <si>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</si>
  <si>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</si>
  <si>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</si>
  <si>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</si>
  <si>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</si>
  <si>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</si>
  <si>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</si>
  <si>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</si>
  <si>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</si>
  <si>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</si>
  <si>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</si>
  <si>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</si>
  <si>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</si>
  <si>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</si>
  <si>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</si>
  <si>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</si>
  <si>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</si>
  <si>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</si>
  <si>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</si>
  <si>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</si>
  <si>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</si>
  <si>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</si>
  <si>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</si>
  <si>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</si>
  <si>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</si>
  <si>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</si>
  <si>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</si>
  <si>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</si>
  <si>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</si>
  <si>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</si>
  <si>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</si>
  <si>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</si>
  <si>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</si>
  <si>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</si>
  <si>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</si>
  <si>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</si>
  <si>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</si>
  <si>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</si>
  <si>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</si>
  <si>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</si>
  <si>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</si>
  <si>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</si>
  <si>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</si>
  <si>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</si>
  <si>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</si>
  <si>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</si>
  <si>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</si>
  <si>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</si>
  <si>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</si>
  <si>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</si>
  <si>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</si>
  <si>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</si>
  <si>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</si>
  <si>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</si>
  <si>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</si>
  <si>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</si>
  <si>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</si>
  <si>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</si>
  <si>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</si>
  <si>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</si>
  <si>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</si>
  <si>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</si>
  <si>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</si>
  <si>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</si>
  <si>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</si>
  <si>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</si>
  <si>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</si>
  <si>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</si>
  <si>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</si>
  <si>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</si>
  <si>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</si>
  <si>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</si>
  <si>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</si>
  <si>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</si>
  <si>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</si>
  <si>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</si>
  <si>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</si>
  <si>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</si>
  <si>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</si>
  <si>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</si>
  <si>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</si>
  <si>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</si>
  <si>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</si>
  <si>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</si>
  <si>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</si>
  <si>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</si>
  <si>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</si>
  <si>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</si>
  <si>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</si>
  <si>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</si>
  <si>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</si>
  <si>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</si>
  <si>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</si>
  <si>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</si>
  <si>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</si>
  <si>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</si>
  <si>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</si>
  <si>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</si>
  <si>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</si>
  <si>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</si>
  <si>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</si>
  <si>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</si>
  <si>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</si>
  <si>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</si>
  <si>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</si>
  <si>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</si>
  <si>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</si>
  <si>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</si>
  <si>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</si>
  <si>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</si>
  <si>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</si>
  <si>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</si>
  <si>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</si>
  <si>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</si>
  <si>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</si>
  <si>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</si>
  <si>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</si>
  <si>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</si>
  <si>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</si>
  <si>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</si>
  <si>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</si>
  <si>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</si>
  <si>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</si>
  <si>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</si>
  <si>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</si>
  <si>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</si>
  <si>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</si>
  <si>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</si>
  <si>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</si>
  <si>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</si>
  <si>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</si>
  <si>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</si>
  <si>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</si>
  <si>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</si>
  <si>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</si>
  <si>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</si>
  <si>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</si>
  <si>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</si>
  <si>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</si>
  <si>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</si>
  <si>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</si>
  <si>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</si>
  <si>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</si>
  <si>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</si>
  <si>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</si>
  <si>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</si>
  <si>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</si>
  <si>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</si>
  <si>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</si>
  <si>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</si>
  <si>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</si>
  <si>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</si>
  <si>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</si>
  <si>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</si>
  <si>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</si>
  <si>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</si>
  <si>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</si>
  <si>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</si>
  <si>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</si>
  <si>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</si>
  <si>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</si>
  <si>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</si>
  <si>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</si>
  <si>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</si>
  <si>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</si>
  <si>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</si>
  <si>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</si>
  <si>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</si>
  <si>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</si>
  <si>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</si>
  <si>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</si>
  <si>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</si>
  <si>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</si>
  <si>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</si>
  <si>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</si>
  <si>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</si>
  <si>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</si>
  <si>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</si>
  <si>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</si>
  <si>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</si>
  <si>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</si>
  <si>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</si>
  <si>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</si>
  <si>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</si>
  <si>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</si>
  <si>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</si>
  <si>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</si>
  <si>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</si>
  <si>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</si>
  <si>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</si>
  <si>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</si>
  <si>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</si>
  <si>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</si>
  <si>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</si>
  <si>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</si>
  <si>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</si>
  <si>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</si>
  <si>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</si>
  <si>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</si>
  <si>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</si>
  <si>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</si>
  <si>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</si>
  <si>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</si>
  <si>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</si>
  <si>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</si>
  <si>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</si>
  <si>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</si>
  <si>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</si>
  <si>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</si>
  <si>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</si>
  <si>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</si>
  <si>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</si>
  <si>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</si>
  <si>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</si>
  <si>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</si>
  <si>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</si>
  <si>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</si>
  <si>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</si>
  <si>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</si>
  <si>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</si>
  <si>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</si>
  <si>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</si>
  <si>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</si>
  <si>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</si>
  <si>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</si>
  <si>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</si>
  <si>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</si>
  <si>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</si>
  <si>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</si>
  <si>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</si>
  <si>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</si>
  <si>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</si>
  <si>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</si>
  <si>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</si>
  <si>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</si>
  <si>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</si>
  <si>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</si>
  <si>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</si>
  <si>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</si>
  <si>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</si>
  <si>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</si>
  <si>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</si>
  <si>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</si>
  <si>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</si>
  <si>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</si>
  <si>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</si>
  <si>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</si>
  <si>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</si>
  <si>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</si>
  <si>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</si>
  <si>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</si>
  <si>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</si>
  <si>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</si>
  <si>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</si>
  <si>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</si>
  <si>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</si>
  <si>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</si>
  <si>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</si>
  <si>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</si>
  <si>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</si>
  <si>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</si>
  <si>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</si>
  <si>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</si>
  <si>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</si>
  <si>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</si>
  <si>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</si>
  <si>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</si>
  <si>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</si>
  <si>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</si>
  <si>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</si>
  <si>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</si>
  <si>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</si>
  <si>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</si>
  <si>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</si>
  <si>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</si>
  <si>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</si>
  <si>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</si>
  <si>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</si>
  <si>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</si>
  <si>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</si>
  <si>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</si>
  <si>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</si>
  <si>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</si>
  <si>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</si>
  <si>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</si>
  <si>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</si>
  <si>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</si>
  <si>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</si>
  <si>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</si>
  <si>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</si>
  <si>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</si>
  <si>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</si>
  <si>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</si>
  <si>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</si>
  <si>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</si>
  <si>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</si>
  <si>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</si>
  <si>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</si>
  <si>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</si>
  <si>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</si>
  <si>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</si>
  <si>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</si>
  <si>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</si>
  <si>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</si>
  <si>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</si>
  <si>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</si>
  <si>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</si>
  <si>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</si>
  <si>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</si>
  <si>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</si>
  <si>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</si>
  <si>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</si>
  <si>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</si>
  <si>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</si>
  <si>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</si>
  <si>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</si>
  <si>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</si>
  <si>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</si>
  <si>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</si>
  <si>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</si>
  <si>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</si>
  <si>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</si>
  <si>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</si>
  <si>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</si>
  <si>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</si>
  <si>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</si>
  <si>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</si>
  <si>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</si>
  <si>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</si>
  <si>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</si>
  <si>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</si>
  <si>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</si>
  <si>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</si>
  <si>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</si>
  <si>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</si>
  <si>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</si>
  <si>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</si>
  <si>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</si>
  <si>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</si>
  <si>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</si>
  <si>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</si>
  <si>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</si>
  <si>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</si>
  <si>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</si>
  <si>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</si>
  <si>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</si>
  <si>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</si>
  <si>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</si>
  <si>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</si>
  <si>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</si>
  <si>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</si>
  <si>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</si>
  <si>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</si>
  <si>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</si>
  <si>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</si>
  <si>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</si>
  <si>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</si>
  <si>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</si>
  <si>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</si>
  <si>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</si>
  <si>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</si>
  <si>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</si>
  <si>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</si>
  <si>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</si>
  <si>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</si>
  <si>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</si>
  <si>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</si>
  <si>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</si>
  <si>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</si>
  <si>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</si>
  <si>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</si>
  <si>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</si>
  <si>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</si>
  <si>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</si>
  <si>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</si>
  <si>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</si>
  <si>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</si>
  <si>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</si>
  <si>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</si>
  <si>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</si>
  <si>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</si>
  <si>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</si>
  <si>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</si>
  <si>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</si>
  <si>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</si>
  <si>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</si>
  <si>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</si>
  <si>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</si>
  <si>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</si>
  <si>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</si>
  <si>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</si>
  <si>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</si>
  <si>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</si>
  <si>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</si>
  <si>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</si>
  <si>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</si>
  <si>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</si>
  <si>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</si>
  <si>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</si>
  <si>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</si>
  <si>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</si>
  <si>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</si>
  <si>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</si>
  <si>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</si>
  <si>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</si>
  <si>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</si>
  <si>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</si>
  <si>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</si>
  <si>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</si>
  <si>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</si>
  <si>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</si>
  <si>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</si>
  <si>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</si>
  <si>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</si>
  <si>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</si>
  <si>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</si>
  <si>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</si>
  <si>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</si>
  <si>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</si>
  <si>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</si>
  <si>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</si>
  <si>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</si>
  <si>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</si>
  <si>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</si>
  <si>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</si>
  <si>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</si>
  <si>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</si>
  <si>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</si>
  <si>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</si>
  <si>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</si>
  <si>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</si>
  <si>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</si>
  <si>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</si>
  <si>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</si>
  <si>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</si>
  <si>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</si>
  <si>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</si>
  <si>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</si>
  <si>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</si>
  <si>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</si>
  <si>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</si>
  <si>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</si>
  <si>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</si>
  <si>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</si>
  <si>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</si>
  <si>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</si>
  <si>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</si>
  <si>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</si>
  <si>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</si>
  <si>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</si>
  <si>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</si>
  <si>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</si>
  <si>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</si>
  <si>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</si>
  <si>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</si>
  <si>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</si>
  <si>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</si>
  <si>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</si>
  <si>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</si>
  <si>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</si>
  <si>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</si>
  <si>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</si>
  <si>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</si>
  <si>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</si>
  <si>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</si>
  <si>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</si>
  <si>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</si>
  <si>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</si>
  <si>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</si>
  <si>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</si>
  <si>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</si>
  <si>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</si>
  <si>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</si>
  <si>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</si>
  <si>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</si>
  <si>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</si>
  <si>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</si>
  <si>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</si>
  <si>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</si>
  <si>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</si>
  <si>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</si>
  <si>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</si>
  <si>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</si>
  <si>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</si>
  <si>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</si>
  <si>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</si>
  <si>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</si>
  <si>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</si>
  <si>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</si>
  <si>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</si>
  <si>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</si>
  <si>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</si>
  <si>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</si>
  <si>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</si>
  <si>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</si>
  <si>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</si>
  <si>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</si>
  <si>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</si>
  <si>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</si>
  <si>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</si>
  <si>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</si>
  <si>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</si>
  <si>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</si>
  <si>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</si>
  <si>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</si>
  <si>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</si>
  <si>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</si>
  <si>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</si>
  <si>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</si>
  <si>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</si>
  <si>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</si>
  <si>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</si>
  <si>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</si>
  <si>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</si>
  <si>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</si>
  <si>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</si>
  <si>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</si>
  <si>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</si>
  <si>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</si>
  <si>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</si>
  <si>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</si>
  <si>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</si>
  <si>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</si>
  <si>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</si>
  <si>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</si>
  <si>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</si>
  <si>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</si>
  <si>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</si>
  <si>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</si>
  <si>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</si>
  <si>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</si>
  <si>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</si>
  <si>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</si>
  <si>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</si>
  <si>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</si>
  <si>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</si>
  <si>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</si>
  <si>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</si>
  <si>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</si>
  <si>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</si>
  <si>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</si>
  <si>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</si>
  <si>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</si>
  <si>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</si>
  <si>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</si>
  <si>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</si>
  <si>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</si>
  <si>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</si>
  <si>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</si>
  <si>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</si>
  <si>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</si>
  <si>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</si>
  <si>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</si>
  <si>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</si>
  <si>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</si>
  <si>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</si>
  <si>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</si>
  <si>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</si>
  <si>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</si>
  <si>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</si>
  <si>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</si>
  <si>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</si>
  <si>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</si>
  <si>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</si>
  <si>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</si>
  <si>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</si>
  <si>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</si>
  <si>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</si>
  <si>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</si>
  <si>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</si>
  <si>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</si>
  <si>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</si>
  <si>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</si>
  <si>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</si>
  <si>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</si>
  <si>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</si>
  <si>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</si>
  <si>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</si>
  <si>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</si>
  <si>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</si>
  <si>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</si>
  <si>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</si>
  <si>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</si>
  <si>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</si>
  <si>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</si>
  <si>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</si>
  <si>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</si>
  <si>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</si>
  <si>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</si>
  <si>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</si>
  <si>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</si>
  <si>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</si>
  <si>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</si>
  <si>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</si>
  <si>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</si>
  <si>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</si>
  <si>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</si>
  <si>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</si>
  <si>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</si>
  <si>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</si>
  <si>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</si>
  <si>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</si>
  <si>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</si>
  <si>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</si>
  <si>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</si>
  <si>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</si>
  <si>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</si>
  <si>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</si>
  <si>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</si>
  <si>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</si>
  <si>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</si>
  <si>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</si>
  <si>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</si>
  <si>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</si>
  <si>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</si>
  <si>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</si>
  <si>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</si>
  <si>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</si>
  <si>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</si>
  <si>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</si>
  <si>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</si>
  <si>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</si>
  <si>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</si>
  <si>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</si>
  <si>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</si>
  <si>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</si>
  <si>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</si>
  <si>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</si>
  <si>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</si>
  <si>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</si>
  <si>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</si>
  <si>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</si>
  <si>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</si>
  <si>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</si>
  <si>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</si>
  <si>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</si>
  <si>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</si>
  <si>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</si>
  <si>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</si>
  <si>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</si>
  <si>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</si>
  <si>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</si>
  <si>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</si>
  <si>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</si>
  <si>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</si>
  <si>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</si>
  <si>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</si>
  <si>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</si>
  <si>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</si>
  <si>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</si>
  <si>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</si>
  <si>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</si>
  <si>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</si>
  <si>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</si>
  <si>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</si>
  <si>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</si>
  <si>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</si>
  <si>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</si>
  <si>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</si>
  <si>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</si>
  <si>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</si>
  <si>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</si>
  <si>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</si>
  <si>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</si>
  <si>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</si>
  <si>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</si>
  <si>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</si>
  <si>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</si>
  <si>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</si>
  <si>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</si>
  <si>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</si>
  <si>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</si>
  <si>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</si>
  <si>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</si>
  <si>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</si>
  <si>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</si>
  <si>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</si>
  <si>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</si>
  <si>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</si>
  <si>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</si>
  <si>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</si>
  <si>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</si>
  <si>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</si>
  <si>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</si>
  <si>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</si>
  <si>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</si>
  <si>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</si>
  <si>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</si>
  <si>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</si>
  <si>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</si>
  <si>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</si>
  <si>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</si>
  <si>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</si>
  <si>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</si>
  <si>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</si>
  <si>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</si>
  <si>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</si>
  <si>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</si>
  <si>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</si>
  <si>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</si>
  <si>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</si>
  <si>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</si>
  <si>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</si>
  <si>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</si>
  <si>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</si>
  <si>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</si>
  <si>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</si>
  <si>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</si>
  <si>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</si>
  <si>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</si>
  <si>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</si>
  <si>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</si>
  <si>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</si>
  <si>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</si>
  <si>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</si>
  <si>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</si>
  <si>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</si>
  <si>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</si>
  <si>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</si>
  <si>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</si>
  <si>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</si>
  <si>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</si>
  <si>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</si>
  <si>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</si>
  <si>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</si>
  <si>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</si>
  <si>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</si>
  <si>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</si>
  <si>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</si>
  <si>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</si>
  <si>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</si>
  <si>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</si>
  <si>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</si>
  <si>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</si>
  <si>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</si>
  <si>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</si>
  <si>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</si>
  <si>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</si>
  <si>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</si>
  <si>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</si>
  <si>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</si>
  <si>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</si>
  <si>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</si>
  <si>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</si>
  <si>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</si>
  <si>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</si>
  <si>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</si>
  <si>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</si>
  <si>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</si>
  <si>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</si>
  <si>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</si>
  <si>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</si>
  <si>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</si>
  <si>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</si>
  <si>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</si>
  <si>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</si>
  <si>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</si>
  <si>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</si>
  <si>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</si>
  <si>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</si>
  <si>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</si>
  <si>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</si>
  <si>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</si>
  <si>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</si>
  <si>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</si>
  <si>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</si>
  <si>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</si>
  <si>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</si>
  <si>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</si>
  <si>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</si>
  <si>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</si>
  <si>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</si>
  <si>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</si>
  <si>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</si>
  <si>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</si>
  <si>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</si>
  <si>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</si>
  <si>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</si>
  <si>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</si>
  <si>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</si>
  <si>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</si>
  <si>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</si>
  <si>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</si>
  <si>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</si>
  <si>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</si>
  <si>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</si>
  <si>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</si>
  <si>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</si>
  <si>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</si>
  <si>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</si>
  <si>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</si>
  <si>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</si>
  <si>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</si>
  <si>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</si>
  <si>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</si>
  <si>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</si>
  <si>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</si>
  <si>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</si>
  <si>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</si>
  <si>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</si>
  <si>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</si>
  <si>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</si>
  <si>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</si>
  <si>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</si>
  <si>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</si>
  <si>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</si>
  <si>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</si>
  <si>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</si>
  <si>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</si>
  <si>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</si>
  <si>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</si>
  <si>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</si>
  <si>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</si>
  <si>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</si>
  <si>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</si>
  <si>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</si>
  <si>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</si>
  <si>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</si>
  <si>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</si>
  <si>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</si>
  <si>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</si>
  <si>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</si>
  <si>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</si>
  <si>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</si>
  <si>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</si>
  <si>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</si>
  <si>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</si>
  <si>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</si>
  <si>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</si>
  <si>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</si>
  <si>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</si>
  <si>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</si>
  <si>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</si>
  <si>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</si>
  <si>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</si>
  <si>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</si>
  <si>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</si>
  <si>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</si>
  <si>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</si>
  <si>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</si>
  <si>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</si>
  <si>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</si>
  <si>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</si>
  <si>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</si>
  <si>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</si>
  <si>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</si>
  <si>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</si>
  <si>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</si>
  <si>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</si>
  <si>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</si>
  <si>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</si>
  <si>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</si>
  <si>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</si>
  <si>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</si>
  <si>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</si>
  <si>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</si>
  <si>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</si>
  <si>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</si>
  <si>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</si>
  <si>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</si>
  <si>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</si>
  <si>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</si>
  <si>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</si>
  <si>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</si>
  <si>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</si>
  <si>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</si>
  <si>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</si>
  <si>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</si>
  <si>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</si>
  <si>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</si>
  <si>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</si>
  <si>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</si>
  <si>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</si>
  <si>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</si>
  <si>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</si>
  <si>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</si>
  <si>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</si>
  <si>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</si>
  <si>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</si>
  <si>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</si>
  <si>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</si>
  <si>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</si>
  <si>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</si>
  <si>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</si>
  <si>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</si>
  <si>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</si>
  <si>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</si>
  <si>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</si>
  <si>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</si>
  <si>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</si>
  <si>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</si>
  <si>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</si>
  <si>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</si>
  <si>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</si>
  <si>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</si>
  <si>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</si>
  <si>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</si>
  <si>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</si>
  <si>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</si>
  <si>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</si>
  <si>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</si>
  <si>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</si>
  <si>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</si>
  <si>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</si>
  <si>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</si>
  <si>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</si>
  <si>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</si>
  <si>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</si>
  <si>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</si>
  <si>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</si>
  <si>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</si>
  <si>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</si>
  <si>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</si>
  <si>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</si>
  <si>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</si>
  <si>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</si>
  <si>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</si>
  <si>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</si>
  <si>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</si>
  <si>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</si>
  <si>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</si>
  <si>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</si>
  <si>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</si>
  <si>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</si>
  <si>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</si>
  <si>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</si>
  <si>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</si>
  <si>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</si>
  <si>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</si>
  <si>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</si>
  <si>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</si>
  <si>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</si>
  <si>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</si>
  <si>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</si>
  <si>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</si>
  <si>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</si>
  <si>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</si>
  <si>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</si>
  <si>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</si>
  <si>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</si>
  <si>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</si>
  <si>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</si>
  <si>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</si>
  <si>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</si>
  <si>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</si>
  <si>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</si>
  <si>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</si>
  <si>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</si>
  <si>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</si>
  <si>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</si>
  <si>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</si>
  <si>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</si>
  <si>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</si>
  <si>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</si>
  <si>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</si>
  <si>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</si>
  <si>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</si>
  <si>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</si>
  <si>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</si>
  <si>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</si>
  <si>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</si>
  <si>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</si>
  <si>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</si>
  <si>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</si>
  <si>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</si>
  <si>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</si>
  <si>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</si>
  <si>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</si>
  <si>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</si>
  <si>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</si>
  <si>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</si>
  <si>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</si>
  <si>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</si>
  <si>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</si>
  <si>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</si>
  <si>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</si>
  <si>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</si>
  <si>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</si>
  <si>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</si>
  <si>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</si>
  <si>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</si>
  <si>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</si>
  <si>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</si>
  <si>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</si>
  <si>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</si>
  <si>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</si>
  <si>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</si>
  <si>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</si>
  <si>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</si>
  <si>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</si>
  <si>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</si>
  <si>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</si>
  <si>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</si>
  <si>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</si>
  <si>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</si>
  <si>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</si>
  <si>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</si>
  <si>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</si>
  <si>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</si>
  <si>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</si>
  <si>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</si>
  <si>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</si>
  <si>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</si>
  <si>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</si>
  <si>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</si>
  <si>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</si>
  <si>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</si>
  <si>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</si>
  <si>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</si>
  <si>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</si>
  <si>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</si>
  <si>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</si>
  <si>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</si>
  <si>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</si>
  <si>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</si>
  <si>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</si>
  <si>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</si>
  <si>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</si>
  <si>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</si>
  <si>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</si>
  <si>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</si>
  <si>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</si>
  <si>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</si>
  <si>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</si>
  <si>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</si>
  <si>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</si>
  <si>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</si>
  <si>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</si>
  <si>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</si>
  <si>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</si>
  <si>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</si>
  <si>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</si>
  <si>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</si>
  <si>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</si>
  <si>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</si>
  <si>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</si>
  <si>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</si>
  <si>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</si>
  <si>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</si>
  <si>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</si>
  <si>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</si>
  <si>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</si>
  <si>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</si>
  <si>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</si>
  <si>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</si>
  <si>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</si>
  <si>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</si>
  <si>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</si>
  <si>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</si>
  <si>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</si>
  <si>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</si>
  <si>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</si>
  <si>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</si>
  <si>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</si>
  <si>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</si>
  <si>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</si>
  <si>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</si>
  <si>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</si>
  <si>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</si>
  <si>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</si>
  <si>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</si>
  <si>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</si>
  <si>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</si>
  <si>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</si>
  <si>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</si>
  <si>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</si>
  <si>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</si>
  <si>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</si>
  <si>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</si>
  <si>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</si>
  <si>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</si>
  <si>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</si>
  <si>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</si>
  <si>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</si>
  <si>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</si>
  <si>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</si>
  <si>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</si>
  <si>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</si>
  <si>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</si>
  <si>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</si>
  <si>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</si>
  <si>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</si>
  <si>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</si>
  <si>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</si>
  <si>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</si>
  <si>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</si>
  <si>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</si>
  <si>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</si>
  <si>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</si>
  <si>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</si>
  <si>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</si>
  <si>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</si>
  <si>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</si>
  <si>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</si>
  <si>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</si>
  <si>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</si>
  <si>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</si>
  <si>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</si>
  <si>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</si>
  <si>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</si>
  <si>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</si>
  <si>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</si>
  <si>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</si>
  <si>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</si>
  <si>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</si>
  <si>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</si>
  <si>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</si>
  <si>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</si>
  <si>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</si>
  <si>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</si>
  <si>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</si>
  <si>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</si>
  <si>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</si>
  <si>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</si>
  <si>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</si>
  <si>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</si>
  <si>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</si>
  <si>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</si>
  <si>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</si>
  <si>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</si>
  <si>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</si>
  <si>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</si>
  <si>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</si>
  <si>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</si>
  <si>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</si>
  <si>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</si>
  <si>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</si>
  <si>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</si>
  <si>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</si>
  <si>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</si>
  <si>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</si>
  <si>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</si>
  <si>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</si>
  <si>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</si>
  <si>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</si>
  <si>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</si>
  <si>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</si>
  <si>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</si>
  <si>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</si>
  <si>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</si>
  <si>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</si>
  <si>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</si>
  <si>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</si>
  <si>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</si>
  <si>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</si>
  <si>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</si>
  <si>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</si>
  <si>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</si>
  <si>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</si>
  <si>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</si>
  <si>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</si>
  <si>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</si>
  <si>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</si>
  <si>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</si>
  <si>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</si>
  <si>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</si>
  <si>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</si>
  <si>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</si>
  <si>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</si>
  <si>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</si>
  <si>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</si>
  <si>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</si>
  <si>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</si>
  <si>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</si>
  <si>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</si>
  <si>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</si>
  <si>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</si>
  <si>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</si>
  <si>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</si>
  <si>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</si>
  <si>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</si>
  <si>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</si>
  <si>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</si>
  <si>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</si>
  <si>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</si>
  <si>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</si>
  <si>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</si>
  <si>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</si>
  <si>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</si>
  <si>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</si>
  <si>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</si>
  <si>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</si>
  <si>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</si>
  <si>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</si>
  <si>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</si>
  <si>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</si>
  <si>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</si>
  <si>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</si>
  <si>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</si>
  <si>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</si>
  <si>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</si>
  <si>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</si>
  <si>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</si>
  <si>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</si>
  <si>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</si>
  <si>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</si>
  <si>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</si>
  <si>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</si>
  <si>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</si>
  <si>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</si>
  <si>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</si>
  <si>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</si>
  <si>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</si>
  <si>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</si>
  <si>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</si>
  <si>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</si>
  <si>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</si>
  <si>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</si>
  <si>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</si>
  <si>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</si>
  <si>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</si>
  <si>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</si>
  <si>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</si>
  <si>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</si>
  <si>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</si>
  <si>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</si>
  <si>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</si>
  <si>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</si>
  <si>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</si>
  <si>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</si>
  <si>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</si>
  <si>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</si>
  <si>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</si>
  <si>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</si>
  <si>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</si>
  <si>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</si>
  <si>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</si>
  <si>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</si>
  <si>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</si>
  <si>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</si>
  <si>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</si>
  <si>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</si>
  <si>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</si>
  <si>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</si>
  <si>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</si>
  <si>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</si>
  <si>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</si>
  <si>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</si>
  <si>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</si>
  <si>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</si>
  <si>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</si>
  <si>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</si>
  <si>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</si>
  <si>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</si>
  <si>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</si>
  <si>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</si>
  <si>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</si>
  <si>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</si>
  <si>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</si>
  <si>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</si>
  <si>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</si>
  <si>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</si>
  <si>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</si>
  <si>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</si>
  <si>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</si>
  <si>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</si>
  <si>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</si>
  <si>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</si>
  <si>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</si>
  <si>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</si>
  <si>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</si>
  <si>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</si>
  <si>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</si>
  <si>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</si>
  <si>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</si>
  <si>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</si>
  <si>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</si>
  <si>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</si>
  <si>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</si>
  <si>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</si>
  <si>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</si>
  <si>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</si>
  <si>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</si>
  <si>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</si>
  <si>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</si>
  <si>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</si>
  <si>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</si>
  <si>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</si>
  <si>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</si>
  <si>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</si>
  <si>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</si>
  <si>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</si>
  <si>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</si>
  <si>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</si>
  <si>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</si>
  <si>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</si>
  <si>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</si>
  <si>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</si>
  <si>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</si>
  <si>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</si>
  <si>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</si>
  <si>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</si>
  <si>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</si>
  <si>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</si>
  <si>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</si>
  <si>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</si>
  <si>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</si>
  <si>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</si>
  <si>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</si>
  <si>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</si>
  <si>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</si>
  <si>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</si>
  <si>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</si>
  <si>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</si>
  <si>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</si>
  <si>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</si>
  <si>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</si>
  <si>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</si>
  <si>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</si>
  <si>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</si>
  <si>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</si>
  <si>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</si>
  <si>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</si>
  <si>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</si>
  <si>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</si>
  <si>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</si>
  <si>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</si>
  <si>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</si>
  <si>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</si>
  <si>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</si>
  <si>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</si>
  <si>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</si>
  <si>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</si>
  <si>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</si>
  <si>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</si>
  <si>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</si>
  <si>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</si>
  <si>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</si>
  <si>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</si>
  <si>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</si>
  <si>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</si>
  <si>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</si>
  <si>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</si>
  <si>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</si>
  <si>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</si>
  <si>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</si>
  <si>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</si>
  <si>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</si>
  <si>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</si>
  <si>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</si>
  <si>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</si>
  <si>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</si>
  <si>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</si>
  <si>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</si>
  <si>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</si>
  <si>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</si>
  <si>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</si>
  <si>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</si>
  <si>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</si>
  <si>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</si>
  <si>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</si>
  <si>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</si>
  <si>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</si>
  <si>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</si>
  <si>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</si>
  <si>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</si>
  <si>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</si>
  <si>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</si>
  <si>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</si>
  <si>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</si>
  <si>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</si>
  <si>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</si>
  <si>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</si>
  <si>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</si>
  <si>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</si>
  <si>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</si>
  <si>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</si>
  <si>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</si>
  <si>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</si>
  <si>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</si>
  <si>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</si>
  <si>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</si>
  <si>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</si>
  <si>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</si>
  <si>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</si>
  <si>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</si>
  <si>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</si>
  <si>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</si>
  <si>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</si>
  <si>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</si>
  <si>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</si>
  <si>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</si>
  <si>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</si>
  <si>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</si>
  <si>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</si>
  <si>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</si>
  <si>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</si>
  <si>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</si>
  <si>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</si>
  <si>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</si>
  <si>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</si>
  <si>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</si>
  <si>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</si>
  <si>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</si>
  <si>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</si>
  <si>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</si>
  <si>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</si>
  <si>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</si>
  <si>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</si>
  <si>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</si>
  <si>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</si>
  <si>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</si>
  <si>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</si>
  <si>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</si>
  <si>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</si>
  <si>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</si>
  <si>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</si>
  <si>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</si>
  <si>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</si>
  <si>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</si>
  <si>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</si>
  <si>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</si>
  <si>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</si>
  <si>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</si>
  <si>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</si>
  <si>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</si>
  <si>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</si>
  <si>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</si>
  <si>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</si>
  <si>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</si>
  <si>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</si>
  <si>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</si>
  <si>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</si>
  <si>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</si>
  <si>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</si>
  <si>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</si>
  <si>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</si>
  <si>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</si>
  <si>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</si>
  <si>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</si>
  <si>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</si>
  <si>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</si>
  <si>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</si>
  <si>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</si>
  <si>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</si>
  <si>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</si>
  <si>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</si>
  <si>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</si>
  <si>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</si>
  <si>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</si>
  <si>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</si>
  <si>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</si>
  <si>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</si>
  <si>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</si>
  <si>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</si>
  <si>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</si>
  <si>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</si>
  <si>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</si>
  <si>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</si>
  <si>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</si>
  <si>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</si>
  <si>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</si>
  <si>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</si>
  <si>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</si>
  <si>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</si>
  <si>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</si>
  <si>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</si>
  <si>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</si>
  <si>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</si>
  <si>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</si>
  <si>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</si>
  <si>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</si>
  <si>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</si>
  <si>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</si>
  <si>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</si>
  <si>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</si>
  <si>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</si>
  <si>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</si>
  <si>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</si>
  <si>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</si>
  <si>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</si>
  <si>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</si>
  <si>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</si>
  <si>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</si>
  <si>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</si>
  <si>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</si>
  <si>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</si>
  <si>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</si>
  <si>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</si>
  <si>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</si>
  <si>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</si>
  <si>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</si>
  <si>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</si>
  <si>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</si>
  <si>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</si>
  <si>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</si>
  <si>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</si>
  <si>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</si>
  <si>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</si>
  <si>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</si>
  <si>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</si>
  <si>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</si>
  <si>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</si>
  <si>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</si>
  <si>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</si>
  <si>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</si>
  <si>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</si>
  <si>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</si>
  <si>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</si>
  <si>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</si>
  <si>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</si>
  <si>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</si>
  <si>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</si>
  <si>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</si>
  <si>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</si>
  <si>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</si>
  <si>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</si>
  <si>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</si>
  <si>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</si>
  <si>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</si>
  <si>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</si>
  <si>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</si>
  <si>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</si>
  <si>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</si>
  <si>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</si>
  <si>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</si>
  <si>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</si>
  <si>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</si>
  <si>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</si>
  <si>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</si>
  <si>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</si>
  <si>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</si>
  <si>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</si>
  <si>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</si>
  <si>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</si>
  <si>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</si>
  <si>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</si>
  <si>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</si>
  <si>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</si>
  <si>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</si>
  <si>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</si>
  <si>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</si>
  <si>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</si>
  <si>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</si>
  <si>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</si>
  <si>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</si>
  <si>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</si>
  <si>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</si>
  <si>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</si>
  <si>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</si>
  <si>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</si>
  <si>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</si>
  <si>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</si>
  <si>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</si>
  <si>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</si>
  <si>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</si>
  <si>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</si>
  <si>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</si>
  <si>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</si>
  <si>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</si>
  <si>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</si>
  <si>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</si>
  <si>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</si>
  <si>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</si>
  <si>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</si>
  <si>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</si>
  <si>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</si>
  <si>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</si>
  <si>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</si>
  <si>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</si>
  <si>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</si>
  <si>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</si>
  <si>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</si>
  <si>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</si>
  <si>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</si>
  <si>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</si>
  <si>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</si>
  <si>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</si>
  <si>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</si>
  <si>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</si>
  <si>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</si>
  <si>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</si>
  <si>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</si>
  <si>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</si>
  <si>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</si>
  <si>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</si>
  <si>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</si>
  <si>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</si>
  <si>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</si>
  <si>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</si>
  <si>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</si>
  <si>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</si>
  <si>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</si>
  <si>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</si>
  <si>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</si>
  <si>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</si>
  <si>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</si>
  <si>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</si>
  <si>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</si>
  <si>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</si>
  <si>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</si>
  <si>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</si>
  <si>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</si>
  <si>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</si>
  <si>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</si>
  <si>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</si>
  <si>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</si>
  <si>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</si>
  <si>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</si>
  <si>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</si>
  <si>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</si>
  <si>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</si>
  <si>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</si>
  <si>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</si>
  <si>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</si>
  <si>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</si>
  <si>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</si>
  <si>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</si>
  <si>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</si>
  <si>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</si>
  <si>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</si>
  <si>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</si>
  <si>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</si>
  <si>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</si>
  <si>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</si>
  <si>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</si>
  <si>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</si>
  <si>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</si>
  <si>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</si>
  <si>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</si>
  <si>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</si>
  <si>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</si>
  <si>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</si>
  <si>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</si>
  <si>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</si>
  <si>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</si>
  <si>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</si>
  <si>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</si>
  <si>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</si>
  <si>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</si>
  <si>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</si>
  <si>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</si>
  <si>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</si>
  <si>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</si>
  <si>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</si>
  <si>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</si>
  <si>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</si>
  <si>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</si>
  <si>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</si>
  <si>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</si>
  <si>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</si>
  <si>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</si>
  <si>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</si>
  <si>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</si>
  <si>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</si>
  <si>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</si>
  <si>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</si>
  <si>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</si>
  <si>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</si>
  <si>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</si>
  <si>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</si>
  <si>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</si>
  <si>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</si>
  <si>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</si>
  <si>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</si>
  <si>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</si>
  <si>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</si>
  <si>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</si>
  <si>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</si>
  <si>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</si>
  <si>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</si>
  <si>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</si>
  <si>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</si>
  <si>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</si>
  <si>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</si>
  <si>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</si>
  <si>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</si>
  <si>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</si>
  <si>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</si>
  <si>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</si>
  <si>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</si>
  <si>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</si>
  <si>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</si>
  <si>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</si>
  <si>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</si>
  <si>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</si>
  <si>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</si>
  <si>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</si>
  <si>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</si>
  <si>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</si>
  <si>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</si>
  <si>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</si>
  <si>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</si>
  <si>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</si>
  <si>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</si>
  <si>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</si>
  <si>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</si>
  <si>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</si>
  <si>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</si>
  <si>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</si>
  <si>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</si>
  <si>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</si>
  <si>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</si>
  <si>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</si>
  <si>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</si>
  <si>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</si>
  <si>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</si>
  <si>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</si>
  <si>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</si>
  <si>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</si>
  <si>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</si>
  <si>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</si>
  <si>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</si>
  <si>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</si>
  <si>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</si>
  <si>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</si>
  <si>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</si>
  <si>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</si>
  <si>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</si>
  <si>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</si>
  <si>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</si>
  <si>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</si>
  <si>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</si>
  <si>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</si>
  <si>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</si>
  <si>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</si>
  <si>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</si>
  <si>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</si>
  <si>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</si>
  <si>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</si>
  <si>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</si>
  <si>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</si>
  <si>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</si>
  <si>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</si>
  <si>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</si>
  <si>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</si>
  <si>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</si>
  <si>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</si>
  <si>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</si>
  <si>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</si>
  <si>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</si>
  <si>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</si>
  <si>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</si>
  <si>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</si>
  <si>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</si>
  <si>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</si>
  <si>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</si>
  <si>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</si>
  <si>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</si>
  <si>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</si>
  <si>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</si>
  <si>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</si>
  <si>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</si>
  <si>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</si>
  <si>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</si>
  <si>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</si>
  <si>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</si>
  <si>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</si>
  <si>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</si>
  <si>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</si>
  <si>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</si>
  <si>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</si>
  <si>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</si>
  <si>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</si>
  <si>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</si>
  <si>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</si>
  <si>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</si>
  <si>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</si>
  <si>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</si>
  <si>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</si>
  <si>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</si>
  <si>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</si>
  <si>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</si>
  <si>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</si>
  <si>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</si>
  <si>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</si>
  <si>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</si>
  <si>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</si>
  <si>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</si>
  <si>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</si>
  <si>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</si>
  <si>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</si>
  <si>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</si>
  <si>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</si>
  <si>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</si>
  <si>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</si>
  <si>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</si>
  <si>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</si>
  <si>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</si>
  <si>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</si>
  <si>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</si>
  <si>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</si>
  <si>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</si>
  <si>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</si>
  <si>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</si>
  <si>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</si>
  <si>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</si>
  <si>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</si>
  <si>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</si>
  <si>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</si>
  <si>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</si>
  <si>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</si>
  <si>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</si>
  <si>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</si>
  <si>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</si>
  <si>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</si>
  <si>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</si>
  <si>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</si>
  <si>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</si>
  <si>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</si>
  <si>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</si>
  <si>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</si>
  <si>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</si>
  <si>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</si>
  <si>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</si>
  <si>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</si>
  <si>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</si>
  <si>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</si>
  <si>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</si>
  <si>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</si>
  <si>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</si>
  <si>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</si>
  <si>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</si>
  <si>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</si>
  <si>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</si>
  <si>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</si>
  <si>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</si>
  <si>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</si>
  <si>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</si>
  <si>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</si>
  <si>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</si>
  <si>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</si>
  <si>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</si>
  <si>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</si>
  <si>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</si>
  <si>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</si>
  <si>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</si>
  <si>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</si>
  <si>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</si>
  <si>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</si>
  <si>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</si>
  <si>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</si>
  <si>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</si>
  <si>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</si>
  <si>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</si>
  <si>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</si>
  <si>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</si>
  <si>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</si>
  <si>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</si>
  <si>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</si>
  <si>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</si>
  <si>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</si>
  <si>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</si>
  <si>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</si>
  <si>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</si>
  <si>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</si>
  <si>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</si>
  <si>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</si>
  <si>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</si>
  <si>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</si>
  <si>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</si>
  <si>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</si>
  <si>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</si>
  <si>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</si>
  <si>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</si>
  <si>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</si>
  <si>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</si>
  <si>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</si>
  <si>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</si>
  <si>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</si>
  <si>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</si>
  <si>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</si>
  <si>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</si>
  <si>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</si>
  <si>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</si>
  <si>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</si>
  <si>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</si>
  <si>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</si>
  <si>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</si>
  <si>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</si>
  <si>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</si>
  <si>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</si>
  <si>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</si>
  <si>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</si>
  <si>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</si>
  <si>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</si>
  <si>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</si>
  <si>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</si>
  <si>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</si>
  <si>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</si>
  <si>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</si>
  <si>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</si>
  <si>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</si>
  <si>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</si>
  <si>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</si>
  <si>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</si>
  <si>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</si>
  <si>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</si>
  <si>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</si>
  <si>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</si>
  <si>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</si>
  <si>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</si>
  <si>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</si>
  <si>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</si>
  <si>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</si>
  <si>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</si>
  <si>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</si>
  <si>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</si>
  <si>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</si>
  <si>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</si>
  <si>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</si>
  <si>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</si>
  <si>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</si>
  <si>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</si>
  <si>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</si>
  <si>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</si>
  <si>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</si>
  <si>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</si>
  <si>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</si>
  <si>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</si>
  <si>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</si>
  <si>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</si>
  <si>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</si>
  <si>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</si>
  <si>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</si>
  <si>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</si>
  <si>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</si>
  <si>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</si>
  <si>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</si>
  <si>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</si>
  <si>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</si>
  <si>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</si>
  <si>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</si>
  <si>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</si>
  <si>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</si>
  <si>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</si>
  <si>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</si>
  <si>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</si>
  <si>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</si>
  <si>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</si>
  <si>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</si>
  <si>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</si>
  <si>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</si>
  <si>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</si>
  <si>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</si>
  <si>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</si>
  <si>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</si>
  <si>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</si>
  <si>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</si>
  <si>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</si>
  <si>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</si>
  <si>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</si>
  <si>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</si>
  <si>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</si>
  <si>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</si>
  <si>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</si>
  <si>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</si>
  <si>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</si>
  <si>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</si>
  <si>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</si>
  <si>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</si>
  <si>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</si>
  <si>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</si>
  <si>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</si>
  <si>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</si>
  <si>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</si>
  <si>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</si>
  <si>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</si>
  <si>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</si>
  <si>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</si>
  <si>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</si>
  <si>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</si>
  <si>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</si>
  <si>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</si>
  <si>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</si>
  <si>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</si>
  <si>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</si>
  <si>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</si>
  <si>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</si>
  <si>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</si>
  <si>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</si>
  <si>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</si>
  <si>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</si>
  <si>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</si>
  <si>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</si>
  <si>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</si>
  <si>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</si>
  <si>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</si>
  <si>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</si>
  <si>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</si>
  <si>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</si>
  <si>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</si>
  <si>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</si>
  <si>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</si>
  <si>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</si>
  <si>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</si>
  <si>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</si>
  <si>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</si>
  <si>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</si>
  <si>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</si>
  <si>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</si>
  <si>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</si>
  <si>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</si>
  <si>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</si>
  <si>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</si>
  <si>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</si>
  <si>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</si>
  <si>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</si>
  <si>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</si>
  <si>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</si>
  <si>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</si>
  <si>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</si>
  <si>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</si>
  <si>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</si>
  <si>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</si>
  <si>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</si>
  <si>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</si>
  <si>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</si>
  <si>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</si>
  <si>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</si>
  <si>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</si>
  <si>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</si>
  <si>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</si>
  <si>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</si>
  <si>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</si>
  <si>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</si>
  <si>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</si>
  <si>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</si>
  <si>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</si>
  <si>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</si>
  <si>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</si>
  <si>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</si>
  <si>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</si>
  <si>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</si>
  <si>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</si>
  <si>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</si>
  <si>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</si>
  <si>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</si>
  <si>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</si>
  <si>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</si>
  <si>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</si>
  <si>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</si>
  <si>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</si>
  <si>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</si>
  <si>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</si>
  <si>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</si>
  <si>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</si>
  <si>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</si>
  <si>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</si>
  <si>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</si>
  <si>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</si>
  <si>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</si>
  <si>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</si>
  <si>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</si>
  <si>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</si>
  <si>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</si>
  <si>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</si>
  <si>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</si>
  <si>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</si>
  <si>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</si>
  <si>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</si>
  <si>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</si>
  <si>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</si>
  <si>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</si>
  <si>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</si>
  <si>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</si>
  <si>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</si>
  <si>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</si>
  <si>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</si>
  <si>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</si>
  <si>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</si>
  <si>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</si>
  <si>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</si>
  <si>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</si>
  <si>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</si>
  <si>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</si>
  <si>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</si>
  <si>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</si>
  <si>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</si>
  <si>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</si>
  <si>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</si>
  <si>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</si>
  <si>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</si>
  <si>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</si>
  <si>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</si>
  <si>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</si>
  <si>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</si>
  <si>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</si>
  <si>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</si>
  <si>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</si>
  <si>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</si>
  <si>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</si>
  <si>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</si>
  <si>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</si>
  <si>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</si>
  <si>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</si>
  <si>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</si>
  <si>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</si>
  <si>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</si>
  <si>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</si>
  <si>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</si>
  <si>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</si>
  <si>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</si>
  <si>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</si>
  <si>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</si>
  <si>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</si>
  <si>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</si>
  <si>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</si>
  <si>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</si>
  <si>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</si>
  <si>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</si>
  <si>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</si>
  <si>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</si>
  <si>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</si>
  <si>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</si>
  <si>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</si>
  <si>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</si>
  <si>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</si>
  <si>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</si>
  <si>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</si>
  <si>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</si>
  <si>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</si>
  <si>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</si>
  <si>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</si>
  <si>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</si>
  <si>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</si>
  <si>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</si>
  <si>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</si>
  <si>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</si>
  <si>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</si>
  <si>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</si>
  <si>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</si>
  <si>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</si>
  <si>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</si>
  <si>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</si>
  <si>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</si>
  <si>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</si>
  <si>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</si>
  <si>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</si>
  <si>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</si>
  <si>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</si>
  <si>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</si>
  <si>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</si>
  <si>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</si>
  <si>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</si>
  <si>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</si>
  <si>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</si>
  <si>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</si>
  <si>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</si>
  <si>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</si>
  <si>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</si>
  <si>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</si>
  <si>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</si>
  <si>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</si>
  <si>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</si>
  <si>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</si>
  <si>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</si>
  <si>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</si>
  <si>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</si>
  <si>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</si>
  <si>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</si>
  <si>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</si>
  <si>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</si>
  <si>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</si>
  <si>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</si>
  <si>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</si>
  <si>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</si>
  <si>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</si>
  <si>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</si>
  <si>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</si>
  <si>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</si>
  <si>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</si>
  <si>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</si>
  <si>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</si>
  <si>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</si>
  <si>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</si>
  <si>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</si>
  <si>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</si>
  <si>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</si>
  <si>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</si>
  <si>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</si>
  <si>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</si>
  <si>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</si>
  <si>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</si>
  <si>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</si>
  <si>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</si>
  <si>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</si>
  <si>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</si>
  <si>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</si>
  <si>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</si>
  <si>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</si>
  <si>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</si>
  <si>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</si>
  <si>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</si>
  <si>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</si>
  <si>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</si>
  <si>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</si>
  <si>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</si>
  <si>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</si>
  <si>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</si>
  <si>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</si>
  <si>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</si>
  <si>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</si>
  <si>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</si>
  <si>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</si>
  <si>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</si>
  <si>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</si>
  <si>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</si>
  <si>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</si>
  <si>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</si>
  <si>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</si>
  <si>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</si>
  <si>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</si>
  <si>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</si>
  <si>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</si>
  <si>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</si>
  <si>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</si>
  <si>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</si>
  <si>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</si>
  <si>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</si>
  <si>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</si>
  <si>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</si>
  <si>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</si>
  <si>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</si>
  <si>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</si>
  <si>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</si>
  <si>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</si>
  <si>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</si>
  <si>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</si>
  <si>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</si>
  <si>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</si>
  <si>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</si>
  <si>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</si>
  <si>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</si>
  <si>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</si>
  <si>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</si>
  <si>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</si>
  <si>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</si>
  <si>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</si>
  <si>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</si>
  <si>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</si>
  <si>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</si>
  <si>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</si>
  <si>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</si>
  <si>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</si>
  <si>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</si>
  <si>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</si>
  <si>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</si>
  <si>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</si>
  <si>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</si>
  <si>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</si>
  <si>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</si>
  <si>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</si>
  <si>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</si>
  <si>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</si>
  <si>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</si>
  <si>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</si>
  <si>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</si>
  <si>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</si>
  <si>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</si>
  <si>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</si>
  <si>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</si>
  <si>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</si>
  <si>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</si>
  <si>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</si>
  <si>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</si>
  <si>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</si>
  <si>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</si>
  <si>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</si>
  <si>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</si>
  <si>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</si>
  <si>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</si>
  <si>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</si>
  <si>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</si>
  <si>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</si>
  <si>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</si>
  <si>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</si>
  <si>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</si>
  <si>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</si>
  <si>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</si>
  <si>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</si>
  <si>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</si>
  <si>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</si>
  <si>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</si>
  <si>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</si>
  <si>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</si>
  <si>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</si>
  <si>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</si>
  <si>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</si>
  <si>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</si>
  <si>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</si>
  <si>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</si>
  <si>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</si>
  <si>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</si>
  <si>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</si>
  <si>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</si>
  <si>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</si>
  <si>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</si>
  <si>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</si>
  <si>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</si>
  <si>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</si>
  <si>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</si>
  <si>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</si>
  <si>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</si>
  <si>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</si>
  <si>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</si>
  <si>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</si>
  <si>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</si>
  <si>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</si>
  <si>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</si>
  <si>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</si>
  <si>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</si>
  <si>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</si>
  <si>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</si>
  <si>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</si>
  <si>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</si>
  <si>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</si>
  <si>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</si>
  <si>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</si>
  <si>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</si>
  <si>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</si>
  <si>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</si>
  <si>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</si>
  <si>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</si>
  <si>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</si>
  <si>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</si>
  <si>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</si>
  <si>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</si>
  <si>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</si>
  <si>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</si>
  <si>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</si>
  <si>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</si>
  <si>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</si>
  <si>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</si>
  <si>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</si>
  <si>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</si>
  <si>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</si>
  <si>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</si>
  <si>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</si>
  <si>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</si>
  <si>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</si>
  <si>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</si>
  <si>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</si>
  <si>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</si>
  <si>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</si>
  <si>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</si>
  <si>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</si>
  <si>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</si>
  <si>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</si>
  <si>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</si>
  <si>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</si>
  <si>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</si>
  <si>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</si>
  <si>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</si>
  <si>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</si>
  <si>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</si>
  <si>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</si>
  <si>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</si>
  <si>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</si>
  <si>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</si>
  <si>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</si>
  <si>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</si>
  <si>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</si>
  <si>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</si>
  <si>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</si>
  <si>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</si>
  <si>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</si>
  <si>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</si>
  <si>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</si>
  <si>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</si>
  <si>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</si>
  <si>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</si>
  <si>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</si>
  <si>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</si>
  <si>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</si>
  <si>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</si>
  <si>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</si>
  <si>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</si>
  <si>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</si>
  <si>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</si>
  <si>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</si>
  <si>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</si>
  <si>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</si>
  <si>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</si>
  <si>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</si>
  <si>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</si>
  <si>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</si>
  <si>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</si>
  <si>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</si>
  <si>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</si>
  <si>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</si>
  <si>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</si>
  <si>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</si>
  <si>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</si>
  <si>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</si>
  <si>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</si>
  <si>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</si>
  <si>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</si>
  <si>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</si>
  <si>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</si>
  <si>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</si>
  <si>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</si>
  <si>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</si>
  <si>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</si>
  <si>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</si>
  <si>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</si>
  <si>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</si>
  <si>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</si>
  <si>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</si>
  <si>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</si>
  <si>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</si>
  <si>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</si>
  <si>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</si>
  <si>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</si>
  <si>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</si>
  <si>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</si>
  <si>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</si>
  <si>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</si>
  <si>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</si>
  <si>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</si>
  <si>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</si>
  <si>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</si>
  <si>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</si>
  <si>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</si>
  <si>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</si>
  <si>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</si>
  <si>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</si>
  <si>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</si>
  <si>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</si>
  <si>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</si>
  <si>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</si>
  <si>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</si>
  <si>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</si>
  <si>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</si>
  <si>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</si>
  <si>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</si>
  <si>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</si>
  <si>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</si>
  <si>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</si>
  <si>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</si>
  <si>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</si>
  <si>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</si>
  <si>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</si>
  <si>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</si>
  <si>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</si>
  <si>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</si>
  <si>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</si>
  <si>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</si>
  <si>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</si>
  <si>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</si>
  <si>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</si>
  <si>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</si>
  <si>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</si>
  <si>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</si>
  <si>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</si>
  <si>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</si>
  <si>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</si>
  <si>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</si>
  <si>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</si>
  <si>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</si>
  <si>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</si>
  <si>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</si>
  <si>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</si>
  <si>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</si>
  <si>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</si>
  <si>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</si>
  <si>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</si>
  <si>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</si>
  <si>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</si>
  <si>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</si>
  <si>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</si>
  <si>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</si>
  <si>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</si>
  <si>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</si>
  <si>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</si>
  <si>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</si>
  <si>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</si>
  <si>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</si>
  <si>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</si>
  <si>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</si>
  <si>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</si>
  <si>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</si>
  <si>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</si>
  <si>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</si>
  <si>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</si>
  <si>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</si>
  <si>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</si>
  <si>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</si>
  <si>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</si>
  <si>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</si>
  <si>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</si>
  <si>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</si>
  <si>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</si>
  <si>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</si>
  <si>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</si>
  <si>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</si>
  <si>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</si>
  <si>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</si>
  <si>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</si>
  <si>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</si>
  <si>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</si>
  <si>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</si>
  <si>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</si>
  <si>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</si>
  <si>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</si>
  <si>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</si>
  <si>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</si>
  <si>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</si>
  <si>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</si>
  <si>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</si>
  <si>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</si>
  <si>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</si>
  <si>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</si>
  <si>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</si>
  <si>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</si>
  <si>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</si>
  <si>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</si>
  <si>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</si>
  <si>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</si>
  <si>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</si>
  <si>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</si>
  <si>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</si>
  <si>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</si>
  <si>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</si>
  <si>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</si>
  <si>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</si>
  <si>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</si>
  <si>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</si>
  <si>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</si>
  <si>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</si>
  <si>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</si>
  <si>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</si>
  <si>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</si>
  <si>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</si>
  <si>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</si>
  <si>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</si>
  <si>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</si>
  <si>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</si>
  <si>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</si>
  <si>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</si>
  <si>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</si>
  <si>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</si>
  <si>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</si>
  <si>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</si>
  <si>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</si>
  <si>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</si>
  <si>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</si>
  <si>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</si>
  <si>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</si>
  <si>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</si>
  <si>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</si>
  <si>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</si>
  <si>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</si>
  <si>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</si>
  <si>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</si>
  <si>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</si>
  <si>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</si>
  <si>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</si>
  <si>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</si>
  <si>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</si>
  <si>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</si>
  <si>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</si>
  <si>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</si>
  <si>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</si>
  <si>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</si>
  <si>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</si>
  <si>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</si>
  <si>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</si>
  <si>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</si>
  <si>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</si>
  <si>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</si>
  <si>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</si>
  <si>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</si>
  <si>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</si>
  <si>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</si>
  <si>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</si>
  <si>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</si>
  <si>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</si>
  <si>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</si>
  <si>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</si>
  <si>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</si>
  <si>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</si>
  <si>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</si>
  <si>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</si>
  <si>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</si>
  <si>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</si>
  <si>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</si>
  <si>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</si>
  <si>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</si>
  <si>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</si>
  <si>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</si>
  <si>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</si>
  <si>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</si>
  <si>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</si>
  <si>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</si>
  <si>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</si>
  <si>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</si>
  <si>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</si>
  <si>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</si>
  <si>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</si>
  <si>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</si>
  <si>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</si>
  <si>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</si>
  <si>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</si>
  <si>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</si>
  <si>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</si>
  <si>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</si>
  <si>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</si>
  <si>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</si>
  <si>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</si>
  <si>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</si>
  <si>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</si>
  <si>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</si>
  <si>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</si>
  <si>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</si>
  <si>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</si>
  <si>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</si>
  <si>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</si>
  <si>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</si>
  <si>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</si>
  <si>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</si>
  <si>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</si>
  <si>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</si>
  <si>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</si>
  <si>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</si>
  <si>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</si>
  <si>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</si>
  <si>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</si>
  <si>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</si>
  <si>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</si>
  <si>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</si>
  <si>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</si>
  <si>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</si>
  <si>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</si>
  <si>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</si>
  <si>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</si>
  <si>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</si>
  <si>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</si>
  <si>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</si>
  <si>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</si>
  <si>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</si>
  <si>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</si>
  <si>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</si>
  <si>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</si>
  <si>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</si>
  <si>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</si>
  <si>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</si>
  <si>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</si>
  <si>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</si>
  <si>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</si>
  <si>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</si>
  <si>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</si>
  <si>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</si>
  <si>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</si>
  <si>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</si>
  <si>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</si>
  <si>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</si>
  <si>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</si>
  <si>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</si>
  <si>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</si>
  <si>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</si>
  <si>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</si>
  <si>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</si>
  <si>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</si>
  <si>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</si>
  <si>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</si>
  <si>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</si>
  <si>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</si>
  <si>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</si>
  <si>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</si>
  <si>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</si>
  <si>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</si>
  <si>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</si>
  <si>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</si>
  <si>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</si>
  <si>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</si>
  <si>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</si>
  <si>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</si>
  <si>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</si>
  <si>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</si>
  <si>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</si>
  <si>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</si>
  <si>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</si>
  <si>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</si>
  <si>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</si>
  <si>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</si>
  <si>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</si>
  <si>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</si>
  <si>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</si>
  <si>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</si>
  <si>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</si>
  <si>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</si>
  <si>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</si>
  <si>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</si>
  <si>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</si>
  <si>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</si>
  <si>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</si>
  <si>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</si>
  <si>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</si>
  <si>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</si>
  <si>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</si>
  <si>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</si>
  <si>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</si>
  <si>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</si>
  <si>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</si>
  <si>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</si>
  <si>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</si>
  <si>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</si>
  <si>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</si>
  <si>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</si>
  <si>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</si>
  <si>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</si>
  <si>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</si>
  <si>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</si>
  <si>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</si>
  <si>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</si>
  <si>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</si>
  <si>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</si>
  <si>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</si>
  <si>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</si>
  <si>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</si>
  <si>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</si>
  <si>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</si>
  <si>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</si>
  <si>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</si>
  <si>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</si>
  <si>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</si>
  <si>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</si>
  <si>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</si>
  <si>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</si>
  <si>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</si>
  <si>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</si>
  <si>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</si>
  <si>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</si>
  <si>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</si>
  <si>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</si>
  <si>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</si>
  <si>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</si>
  <si>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</si>
  <si>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</si>
  <si>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</si>
  <si>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</si>
  <si>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</si>
  <si>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</si>
  <si>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</si>
  <si>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</si>
  <si>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</si>
  <si>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</si>
  <si>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</si>
  <si>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</si>
  <si>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</si>
  <si>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</si>
  <si>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</si>
  <si>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</si>
  <si>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</si>
  <si>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</si>
  <si>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</si>
  <si>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</si>
  <si>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</si>
  <si>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</si>
  <si>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</si>
  <si>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</si>
  <si>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</si>
  <si>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</si>
  <si>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</si>
  <si>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</si>
  <si>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</si>
  <si>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</si>
  <si>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</si>
  <si>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</si>
  <si>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</si>
  <si>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</si>
  <si>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</si>
  <si>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</si>
  <si>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</si>
  <si>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</si>
  <si>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</si>
  <si>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</si>
  <si>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</si>
  <si>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</si>
  <si>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</si>
  <si>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</si>
  <si>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</si>
  <si>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</si>
  <si>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</si>
  <si>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</si>
  <si>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</si>
  <si>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</si>
  <si>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</si>
  <si>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</si>
  <si>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</si>
  <si>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</si>
  <si>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</si>
  <si>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</si>
  <si>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</si>
  <si>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</si>
  <si>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</si>
  <si>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</si>
  <si>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</si>
  <si>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</si>
  <si>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</si>
  <si>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</si>
  <si>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</si>
  <si>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</si>
  <si>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</si>
  <si>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</si>
  <si>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</si>
  <si>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</si>
  <si>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</si>
  <si>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</si>
  <si>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</si>
  <si>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</si>
  <si>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</si>
  <si>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</si>
  <si>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</si>
  <si>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</si>
  <si>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</si>
  <si>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</si>
  <si>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</si>
  <si>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</si>
  <si>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</si>
  <si>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</si>
  <si>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</si>
  <si>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</si>
  <si>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</si>
  <si>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</si>
  <si>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</si>
  <si>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</si>
  <si>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</si>
  <si>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</si>
  <si>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</si>
  <si>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</si>
  <si>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</si>
  <si>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</si>
  <si>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</si>
  <si>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</si>
  <si>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</si>
  <si>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</si>
  <si>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</si>
  <si>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</si>
  <si>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</si>
  <si>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</si>
  <si>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</si>
  <si>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</si>
  <si>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</si>
  <si>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</si>
  <si>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</si>
  <si>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</si>
  <si>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</si>
  <si>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</si>
  <si>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</si>
  <si>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</si>
  <si>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</si>
  <si>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</si>
  <si>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</si>
  <si>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</si>
  <si>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</si>
  <si>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</si>
  <si>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</si>
  <si>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</si>
  <si>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</si>
  <si>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</si>
  <si>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</si>
  <si>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</si>
  <si>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</si>
  <si>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</si>
  <si>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</si>
  <si>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</si>
  <si>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</si>
  <si>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</si>
  <si>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</si>
  <si>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</si>
  <si>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</si>
  <si>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</si>
  <si>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</si>
  <si>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</si>
  <si>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</si>
  <si>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</si>
  <si>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</si>
  <si>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</si>
  <si>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</si>
  <si>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</si>
  <si>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</si>
  <si>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</si>
  <si>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</si>
  <si>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</si>
  <si>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</si>
  <si>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</si>
  <si>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</si>
  <si>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</si>
  <si>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</si>
  <si>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</si>
  <si>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</si>
  <si>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</si>
  <si>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</si>
  <si>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</si>
  <si>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</si>
  <si>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</si>
  <si>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</si>
  <si>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</si>
  <si>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</si>
  <si>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</si>
  <si>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</si>
  <si>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</si>
  <si>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</si>
  <si>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</si>
  <si>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</si>
  <si>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</si>
  <si>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</si>
  <si>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</si>
  <si>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</si>
  <si>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</si>
  <si>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</si>
  <si>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</si>
  <si>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</si>
  <si>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</si>
  <si>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</si>
  <si>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</si>
  <si>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</si>
  <si>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</si>
  <si>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</si>
  <si>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</si>
  <si>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</si>
  <si>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</si>
  <si>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</si>
  <si>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</si>
  <si>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</si>
  <si>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</si>
  <si>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</si>
  <si>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</si>
  <si>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</si>
  <si>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</si>
  <si>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</si>
  <si>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</si>
  <si>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</si>
  <si>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</si>
  <si>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</si>
  <si>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</si>
  <si>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</si>
  <si>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</si>
  <si>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</si>
  <si>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</si>
  <si>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</si>
  <si>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</si>
  <si>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</si>
  <si>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</si>
  <si>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</si>
  <si>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</si>
  <si>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</si>
  <si>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</si>
  <si>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</si>
  <si>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</si>
  <si>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</si>
  <si>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</si>
  <si>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</si>
  <si>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</si>
  <si>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</si>
  <si>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</si>
  <si>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</si>
  <si>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</si>
  <si>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</si>
  <si>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</si>
  <si>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</si>
  <si>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</si>
  <si>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</si>
  <si>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</si>
  <si>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</si>
  <si>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</si>
  <si>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</si>
  <si>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</si>
  <si>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</si>
  <si>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</si>
  <si>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</si>
  <si>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</si>
  <si>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</si>
  <si>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</si>
  <si>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</si>
  <si>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</si>
  <si>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</si>
  <si>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</si>
  <si>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</si>
  <si>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</si>
  <si>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</si>
  <si>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</si>
  <si>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</si>
  <si>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</si>
  <si>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</si>
  <si>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</si>
  <si>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</si>
  <si>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</si>
  <si>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</si>
  <si>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</si>
  <si>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</si>
  <si>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</si>
  <si>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</si>
  <si>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</si>
  <si>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</si>
  <si>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</si>
  <si>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</si>
  <si>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</si>
  <si>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</si>
  <si>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</si>
  <si>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</si>
  <si>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</si>
  <si>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</si>
  <si>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</si>
  <si>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</si>
  <si>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</si>
  <si>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</si>
  <si>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</si>
  <si>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</si>
  <si>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</si>
  <si>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</si>
  <si>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</si>
  <si>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</si>
  <si>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</si>
  <si>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</si>
  <si>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</si>
  <si>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</si>
  <si>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</si>
  <si>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</si>
  <si>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</si>
  <si>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</si>
  <si>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</si>
  <si>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</si>
  <si>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</si>
  <si>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</si>
  <si>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</si>
  <si>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</si>
  <si>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</si>
  <si>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</si>
  <si>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</si>
  <si>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</si>
  <si>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</si>
  <si>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</si>
  <si>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</si>
  <si>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</si>
  <si>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</si>
  <si>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</si>
  <si>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</si>
  <si>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</si>
  <si>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</si>
  <si>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</si>
  <si>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</si>
  <si>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</si>
  <si>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</si>
  <si>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</si>
  <si>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</si>
  <si>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</si>
  <si>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</si>
  <si>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</si>
  <si>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</si>
  <si>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</si>
  <si>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</si>
  <si>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</si>
  <si>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</si>
  <si>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</si>
  <si>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</si>
  <si>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</si>
  <si>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</si>
  <si>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</si>
  <si>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</si>
  <si>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</si>
  <si>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</si>
  <si>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</si>
  <si>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</si>
  <si>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</si>
  <si>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</si>
  <si>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</si>
  <si>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</si>
  <si>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</si>
  <si>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</si>
  <si>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</si>
  <si>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</si>
  <si>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</si>
  <si>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</si>
  <si>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</si>
  <si>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</si>
  <si>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</si>
  <si>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</si>
  <si>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</si>
  <si>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</si>
  <si>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</si>
  <si>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</si>
  <si>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</si>
  <si>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</si>
  <si>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</si>
  <si>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</si>
  <si>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</si>
  <si>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</si>
  <si>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</si>
  <si>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</si>
  <si>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</si>
  <si>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</si>
  <si>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</si>
  <si>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</si>
  <si>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</si>
  <si>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</si>
  <si>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</si>
  <si>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</si>
  <si>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</si>
  <si>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</si>
  <si>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</si>
  <si>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</si>
  <si>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</si>
  <si>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</si>
  <si>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</si>
  <si>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</si>
  <si>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</si>
  <si>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</si>
  <si>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</si>
  <si>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</si>
  <si>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</si>
  <si>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</si>
  <si>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</si>
  <si>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</si>
  <si>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</si>
  <si>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</si>
  <si>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</si>
  <si>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</si>
  <si>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</si>
  <si>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</si>
  <si>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</si>
  <si>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</si>
  <si>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</si>
  <si>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</si>
  <si>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</si>
  <si>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</si>
  <si>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</si>
  <si>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</si>
  <si>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</si>
  <si>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</si>
  <si>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</si>
  <si>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</si>
  <si>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</si>
  <si>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</si>
  <si>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</si>
  <si>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</si>
  <si>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</si>
  <si>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</si>
  <si>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</si>
  <si>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</si>
  <si>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</si>
  <si>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</si>
  <si>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</si>
  <si>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</si>
  <si>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</si>
  <si>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</si>
  <si>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</si>
  <si>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</si>
  <si>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</si>
  <si>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</si>
  <si>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</si>
  <si>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</si>
  <si>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</si>
  <si>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</si>
  <si>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</si>
  <si>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</si>
  <si>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</si>
  <si>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</si>
  <si>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</si>
  <si>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</si>
  <si>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</si>
  <si>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</si>
  <si>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</si>
  <si>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</si>
  <si>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</si>
  <si>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</si>
  <si>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</si>
  <si>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</si>
  <si>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</si>
  <si>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</si>
  <si>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</si>
  <si>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</si>
  <si>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</si>
  <si>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</si>
  <si>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</si>
  <si>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</si>
  <si>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</si>
  <si>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</si>
  <si>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</si>
  <si>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</si>
  <si>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</si>
  <si>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</si>
  <si>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</si>
  <si>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</si>
  <si>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</si>
  <si>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</si>
  <si>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</si>
  <si>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</si>
  <si>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</si>
  <si>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</si>
  <si>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</si>
  <si>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</si>
  <si>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</si>
  <si>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</si>
  <si>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</si>
  <si>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</si>
  <si>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</si>
  <si>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</si>
  <si>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</si>
  <si>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</si>
  <si>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</si>
  <si>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</si>
  <si>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</si>
  <si>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</si>
  <si>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</si>
  <si>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</si>
  <si>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</si>
  <si>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</si>
  <si>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</si>
  <si>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</si>
  <si>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</si>
  <si>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</si>
  <si>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</si>
  <si>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</si>
  <si>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</si>
  <si>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</si>
  <si>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</si>
  <si>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</si>
  <si>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</si>
  <si>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</si>
  <si>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</si>
  <si>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</si>
  <si>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</si>
  <si>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</si>
  <si>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</si>
  <si>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</si>
  <si>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</si>
  <si>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</si>
  <si>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</si>
  <si>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</si>
  <si>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</si>
  <si>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</si>
  <si>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</si>
  <si>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</si>
  <si>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</si>
  <si>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</si>
  <si>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</si>
  <si>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</si>
  <si>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</si>
  <si>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</si>
  <si>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</si>
  <si>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</si>
  <si>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</si>
  <si>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</si>
  <si>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</si>
  <si>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</si>
  <si>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</si>
  <si>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</si>
  <si>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</si>
  <si>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</si>
  <si>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</si>
  <si>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</si>
  <si>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</si>
  <si>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</si>
  <si>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</si>
  <si>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</si>
  <si>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</si>
  <si>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</si>
  <si>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</si>
  <si>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</si>
  <si>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</si>
  <si>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</si>
  <si>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</si>
  <si>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</si>
  <si>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</si>
  <si>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</si>
  <si>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</si>
  <si>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</si>
  <si>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</si>
  <si>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</si>
  <si>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</si>
  <si>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</si>
  <si>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</si>
  <si>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</si>
  <si>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</si>
  <si>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</si>
  <si>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</si>
  <si>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</si>
  <si>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</si>
  <si>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</si>
  <si>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</si>
  <si>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</si>
  <si>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</si>
  <si>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</si>
  <si>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</si>
  <si>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</si>
  <si>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</si>
  <si>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</si>
  <si>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</si>
  <si>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</si>
  <si>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</si>
  <si>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</si>
  <si>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</si>
  <si>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</si>
  <si>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</si>
  <si>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</si>
  <si>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</si>
  <si>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</si>
  <si>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</si>
  <si>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</si>
  <si>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</si>
  <si>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</si>
  <si>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</si>
  <si>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</si>
  <si>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</si>
  <si>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</si>
  <si>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</si>
  <si>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</si>
  <si>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</si>
  <si>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</si>
  <si>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</si>
  <si>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</si>
  <si>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</si>
  <si>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</si>
  <si>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</si>
  <si>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</si>
  <si>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</si>
  <si>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</si>
  <si>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</si>
  <si>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</si>
  <si>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</si>
  <si>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</si>
  <si>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</si>
  <si>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</si>
  <si>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</si>
  <si>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</si>
  <si>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</si>
  <si>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</si>
  <si>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</si>
  <si>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</si>
  <si>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</si>
  <si>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</si>
  <si>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</si>
  <si>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</si>
  <si>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</si>
  <si>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</si>
  <si>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</si>
  <si>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</si>
  <si>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</si>
  <si>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</si>
  <si>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</si>
  <si>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</si>
  <si>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</si>
  <si>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</si>
  <si>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</si>
  <si>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</si>
  <si>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</si>
  <si>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</si>
  <si>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</si>
  <si>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</si>
  <si>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</si>
  <si>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</si>
  <si>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</si>
  <si>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</si>
  <si>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</si>
  <si>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</si>
  <si>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</si>
  <si>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</si>
  <si>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</si>
  <si>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</si>
  <si>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</si>
  <si>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</si>
  <si>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</si>
  <si>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</si>
  <si>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</si>
  <si>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</si>
  <si>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</si>
  <si>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</si>
  <si>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</si>
  <si>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</si>
  <si>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</si>
  <si>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</si>
  <si>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</si>
  <si>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</si>
  <si>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</si>
  <si>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</si>
  <si>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</si>
  <si>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</si>
  <si>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</si>
  <si>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</si>
  <si>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</si>
  <si>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</si>
  <si>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</si>
  <si>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</si>
  <si>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</si>
  <si>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</si>
  <si>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</si>
  <si>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</si>
  <si>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</si>
  <si>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</si>
  <si>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</si>
  <si>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</si>
  <si>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</si>
  <si>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</si>
  <si>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</si>
  <si>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</si>
  <si>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</si>
  <si>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</si>
  <si>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</si>
  <si>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</si>
  <si>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</si>
  <si>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</si>
  <si>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</si>
  <si>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</si>
  <si>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</si>
  <si>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</si>
  <si>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</si>
  <si>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</si>
  <si>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</si>
  <si>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</si>
  <si>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</si>
  <si>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</si>
  <si>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</si>
  <si>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</si>
  <si>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</si>
  <si>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</si>
  <si>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</si>
  <si>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</si>
  <si>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</si>
  <si>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</si>
  <si>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</si>
  <si>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</si>
  <si>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</si>
  <si>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</si>
  <si>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</si>
  <si>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</si>
  <si>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</si>
  <si>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</si>
  <si>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</si>
  <si>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</si>
  <si>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</si>
  <si>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</si>
  <si>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</si>
  <si>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</si>
  <si>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</si>
  <si>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</si>
  <si>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</si>
  <si>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</si>
  <si>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</si>
  <si>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</si>
  <si>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</si>
  <si>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</si>
  <si>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</si>
  <si>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</si>
  <si>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</si>
  <si>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</si>
  <si>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</si>
  <si>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</si>
  <si>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</si>
  <si>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</si>
  <si>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</si>
  <si>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</si>
  <si>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</si>
  <si>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</si>
  <si>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</si>
  <si>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</si>
  <si>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</si>
  <si>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</si>
  <si>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</si>
  <si>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</si>
  <si>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</si>
  <si>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</si>
  <si>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</si>
  <si>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</si>
  <si>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</si>
  <si>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</si>
  <si>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</si>
  <si>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</si>
  <si>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</si>
  <si>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</si>
  <si>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</si>
  <si>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</si>
  <si>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</si>
  <si>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</si>
  <si>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</si>
  <si>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</si>
  <si>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</si>
  <si>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</si>
  <si>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</si>
  <si>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</si>
  <si>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</si>
  <si>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</si>
  <si>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</si>
  <si>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</si>
  <si>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</si>
  <si>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</si>
  <si>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</si>
  <si>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</si>
  <si>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</si>
  <si>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</si>
  <si>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</si>
  <si>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</si>
  <si>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</si>
  <si>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</si>
  <si>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</si>
  <si>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</si>
  <si>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</si>
  <si>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</si>
  <si>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</si>
  <si>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</si>
  <si>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</si>
  <si>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</si>
  <si>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</si>
  <si>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</si>
  <si>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</si>
  <si>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</si>
  <si>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</si>
  <si>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</si>
  <si>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</si>
  <si>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</si>
  <si>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</si>
  <si>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</si>
  <si>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</si>
  <si>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</si>
  <si>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</si>
  <si>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</si>
  <si>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</si>
  <si>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</si>
  <si>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</si>
  <si>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</si>
  <si>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</si>
  <si>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</si>
  <si>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</si>
  <si>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</si>
  <si>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</si>
  <si>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</si>
  <si>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</si>
  <si>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</si>
  <si>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</si>
  <si>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</si>
  <si>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</si>
  <si>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</si>
  <si>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</si>
  <si>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</si>
  <si>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</si>
  <si>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</si>
  <si>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</si>
  <si>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</si>
  <si>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</si>
  <si>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</si>
  <si>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</si>
  <si>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</si>
  <si>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</si>
  <si>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</si>
  <si>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</si>
  <si>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</si>
  <si>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</si>
  <si>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</si>
  <si>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</si>
  <si>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</si>
  <si>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</si>
  <si>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</si>
  <si>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</si>
  <si>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</si>
  <si>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</si>
  <si>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</si>
  <si>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</si>
  <si>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</si>
  <si>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</si>
  <si>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</si>
  <si>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</si>
  <si>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</si>
  <si>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</si>
  <si>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</si>
  <si>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</si>
  <si>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</si>
  <si>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</si>
  <si>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</si>
  <si>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</si>
  <si>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</si>
  <si>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</si>
  <si>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</si>
  <si>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</si>
  <si>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</si>
  <si>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</si>
  <si>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</si>
  <si>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</si>
  <si>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</si>
  <si>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</si>
  <si>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</si>
  <si>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</si>
  <si>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</si>
  <si>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</si>
  <si>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</si>
  <si>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</si>
  <si>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</si>
  <si>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</si>
  <si>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</si>
  <si>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</si>
  <si>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</si>
  <si>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</si>
  <si>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</si>
  <si>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</si>
  <si>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</si>
  <si>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</si>
  <si>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</si>
  <si>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</si>
  <si>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</si>
  <si>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</si>
  <si>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</si>
  <si>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</si>
  <si>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</si>
  <si>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</si>
  <si>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</si>
  <si>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</si>
  <si>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</si>
  <si>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</si>
  <si>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</si>
  <si>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</si>
  <si>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</si>
  <si>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</si>
  <si>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</si>
  <si>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</si>
  <si>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</si>
  <si>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</si>
  <si>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</si>
  <si>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</si>
  <si>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</si>
  <si>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</si>
  <si>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</si>
  <si>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</si>
  <si>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</si>
  <si>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</si>
  <si>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</si>
  <si>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</si>
  <si>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</si>
  <si>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</si>
  <si>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</si>
  <si>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</si>
  <si>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</si>
  <si>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</si>
  <si>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</si>
  <si>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</si>
  <si>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</si>
  <si>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</si>
  <si>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</si>
  <si>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</si>
  <si>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</si>
  <si>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</si>
  <si>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</si>
  <si>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</si>
  <si>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</si>
  <si>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</si>
  <si>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</si>
  <si>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</si>
  <si>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</si>
  <si>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</si>
  <si>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</si>
  <si>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</si>
  <si>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</si>
  <si>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</si>
  <si>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</si>
  <si>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</si>
  <si>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</si>
  <si>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</si>
  <si>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</si>
  <si>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</si>
  <si>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</si>
  <si>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</si>
  <si>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</si>
  <si>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</si>
  <si>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</si>
  <si>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</si>
  <si>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</si>
  <si>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</si>
  <si>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</si>
  <si>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</si>
  <si>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</si>
  <si>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</si>
  <si>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</si>
  <si>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</si>
  <si>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</si>
  <si>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</si>
  <si>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</si>
  <si>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</si>
  <si>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</si>
  <si>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</si>
  <si>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</si>
  <si>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</si>
  <si>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</si>
  <si>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</si>
  <si>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</si>
  <si>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</si>
  <si>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</si>
  <si>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</si>
  <si>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</si>
  <si>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</si>
  <si>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</si>
  <si>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</si>
  <si>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</si>
  <si>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</si>
  <si>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</si>
  <si>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</si>
  <si>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</si>
  <si>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</si>
  <si>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</si>
  <si>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</si>
  <si>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</si>
  <si>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</si>
  <si>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</si>
  <si>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</si>
  <si>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</si>
  <si>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</si>
  <si>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</si>
  <si>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</si>
  <si>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</si>
  <si>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</si>
  <si>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</si>
  <si>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</si>
  <si>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</si>
  <si>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</si>
  <si>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</si>
  <si>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</si>
  <si>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</si>
  <si>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</si>
  <si>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</si>
  <si>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</si>
  <si>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</si>
  <si>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</si>
  <si>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</si>
  <si>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</si>
  <si>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</si>
  <si>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</si>
  <si>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</si>
  <si>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</si>
  <si>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</si>
  <si>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</si>
  <si>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</si>
  <si>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</si>
  <si>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</si>
  <si>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</si>
  <si>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</si>
  <si>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</si>
  <si>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</si>
  <si>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</si>
  <si>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</si>
  <si>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</si>
  <si>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</si>
  <si>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</si>
  <si>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</si>
  <si>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</si>
  <si>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</si>
  <si>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</si>
  <si>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</si>
  <si>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</si>
  <si>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</si>
  <si>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</si>
  <si>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</si>
  <si>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</si>
  <si>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</si>
  <si>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</si>
  <si>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</si>
  <si>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</si>
  <si>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</si>
  <si>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</si>
  <si>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</si>
  <si>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</si>
  <si>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</si>
  <si>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</si>
  <si>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</si>
  <si>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</si>
  <si>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</si>
  <si>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</si>
  <si>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</si>
  <si>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</si>
  <si>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</si>
  <si>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</si>
  <si>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</si>
  <si>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</si>
  <si>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</si>
  <si>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</si>
  <si>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</si>
  <si>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</si>
  <si>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</si>
  <si>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</si>
  <si>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</si>
  <si>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</si>
  <si>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</si>
  <si>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</si>
  <si>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</si>
  <si>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</si>
  <si>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</si>
  <si>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</si>
  <si>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</si>
  <si>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</si>
  <si>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</si>
  <si>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</si>
  <si>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</si>
  <si>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</si>
  <si>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</si>
  <si>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</si>
  <si>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</si>
  <si>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</si>
  <si>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</si>
  <si>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</si>
  <si>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</si>
  <si>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</si>
  <si>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</si>
  <si>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</si>
  <si>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</si>
  <si>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</si>
  <si>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</si>
  <si>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</si>
  <si>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</si>
  <si>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</si>
  <si>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</si>
  <si>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</si>
  <si>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</si>
  <si>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</si>
  <si>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</si>
  <si>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</si>
  <si>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</si>
  <si>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</si>
  <si>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</si>
  <si>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</si>
  <si>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</si>
  <si>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</si>
  <si>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</si>
  <si>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</si>
  <si>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</si>
  <si>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</si>
  <si>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</si>
  <si>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</si>
  <si>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</si>
  <si>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</si>
  <si>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</si>
  <si>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</si>
  <si>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</si>
  <si>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</si>
  <si>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</si>
  <si>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</si>
  <si>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</si>
  <si>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</si>
  <si>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</si>
  <si>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</si>
  <si>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</si>
  <si>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</si>
  <si>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</si>
  <si>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</si>
  <si>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</si>
  <si>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</si>
  <si>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</si>
  <si>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</si>
  <si>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</si>
  <si>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</si>
  <si>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</si>
  <si>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</si>
  <si>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</si>
  <si>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</si>
  <si>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</si>
  <si>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</si>
  <si>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</si>
  <si>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</si>
  <si>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</si>
  <si>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</si>
  <si>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</si>
  <si>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</si>
  <si>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</si>
  <si>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</si>
  <si>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</si>
  <si>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</si>
  <si>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</si>
  <si>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</si>
  <si>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</si>
  <si>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</si>
  <si>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</si>
  <si>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</si>
  <si>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</si>
  <si>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</si>
  <si>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</si>
  <si>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</si>
  <si>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</si>
  <si>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</si>
  <si>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</si>
  <si>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</si>
  <si>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</si>
  <si>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</si>
  <si>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</si>
  <si>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</si>
  <si>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</si>
  <si>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</si>
  <si>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</si>
  <si>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</si>
  <si>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</si>
  <si>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</si>
  <si>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</si>
  <si>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</si>
  <si>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</si>
  <si>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</si>
  <si>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</si>
  <si>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</si>
  <si>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</si>
  <si>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</si>
  <si>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</si>
  <si>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</si>
  <si>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</si>
  <si>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</si>
  <si>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</si>
  <si>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</si>
  <si>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</si>
  <si>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</si>
  <si>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</si>
  <si>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</si>
  <si>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</si>
  <si>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</si>
  <si>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</si>
  <si>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</si>
  <si>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</si>
  <si>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</si>
  <si>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</si>
  <si>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</si>
  <si>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</si>
  <si>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</si>
  <si>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</si>
  <si>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</si>
  <si>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</si>
  <si>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</si>
  <si>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</si>
  <si>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</si>
  <si>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</si>
  <si>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</si>
  <si>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</si>
  <si>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</si>
  <si>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</si>
  <si>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</si>
  <si>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</si>
  <si>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</si>
  <si>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</si>
  <si>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</si>
  <si>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</si>
  <si>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</si>
  <si>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</si>
  <si>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</si>
  <si>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</si>
  <si>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</si>
  <si>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</si>
  <si>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</si>
  <si>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</si>
  <si>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</si>
  <si>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</si>
  <si>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</si>
  <si>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</si>
  <si>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</si>
  <si>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</si>
  <si>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</si>
  <si>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</si>
  <si>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</si>
  <si>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</si>
  <si>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</si>
  <si>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</si>
  <si>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</si>
  <si>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</si>
  <si>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</si>
  <si>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</si>
  <si>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</si>
  <si>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</si>
  <si>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</si>
  <si>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</si>
  <si>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</si>
  <si>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</si>
  <si>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</si>
  <si>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</si>
  <si>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</si>
  <si>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</si>
  <si>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</si>
  <si>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</si>
  <si>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</si>
  <si>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</si>
  <si>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</si>
  <si>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</si>
  <si>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</si>
  <si>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</si>
  <si>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</si>
  <si>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</si>
  <si>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</si>
  <si>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</si>
  <si>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</si>
  <si>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</si>
  <si>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</si>
  <si>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</si>
  <si>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</si>
  <si>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</si>
  <si>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</si>
  <si>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</si>
  <si>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</si>
  <si>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</si>
  <si>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</si>
  <si>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</si>
  <si>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</si>
  <si>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</si>
  <si>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</si>
  <si>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</si>
  <si>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</si>
  <si>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</si>
  <si>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</si>
  <si>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</si>
  <si>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</si>
  <si>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</si>
  <si>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</si>
  <si>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</si>
  <si>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</si>
  <si>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</si>
  <si>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</si>
  <si>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</si>
  <si>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</si>
  <si>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</si>
  <si>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</si>
  <si>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</si>
  <si>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</si>
  <si>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</si>
  <si>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</si>
  <si>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</si>
  <si>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</si>
  <si>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</si>
  <si>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</si>
  <si>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</si>
  <si>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</si>
  <si>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</si>
  <si>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</si>
  <si>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</si>
  <si>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</si>
  <si>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</si>
  <si>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</si>
  <si>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</si>
  <si>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</si>
  <si>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</si>
  <si>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</si>
  <si>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</si>
  <si>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</si>
  <si>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</si>
  <si>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</si>
  <si>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</si>
  <si>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</si>
  <si>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</si>
  <si>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</si>
  <si>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</si>
  <si>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</si>
  <si>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</si>
  <si>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</si>
  <si>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</si>
  <si>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</si>
  <si>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</si>
  <si>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</si>
  <si>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</si>
  <si>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</si>
  <si>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</si>
  <si>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</si>
  <si>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</si>
  <si>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</si>
  <si>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</si>
  <si>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</si>
  <si>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</si>
  <si>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</si>
  <si>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</si>
  <si>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</si>
  <si>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</si>
  <si>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</si>
  <si>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</si>
  <si>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</si>
  <si>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</si>
  <si>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</si>
  <si>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</si>
  <si>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</si>
  <si>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</si>
  <si>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</si>
  <si>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</si>
  <si>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</si>
  <si>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</si>
  <si>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</si>
  <si>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</si>
  <si>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</si>
  <si>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</si>
  <si>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</si>
  <si>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</si>
  <si>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</si>
  <si>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</si>
  <si>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</si>
  <si>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</si>
  <si>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</si>
  <si>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</si>
  <si>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</si>
  <si>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</si>
  <si>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</si>
  <si>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</si>
  <si>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</si>
  <si>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</si>
  <si>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</si>
  <si>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</si>
  <si>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</si>
  <si>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</si>
  <si>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</si>
  <si>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</si>
  <si>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</si>
  <si>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</si>
  <si>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</si>
  <si>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</si>
  <si>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</si>
  <si>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</si>
  <si>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</si>
  <si>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</si>
  <si>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</si>
  <si>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</si>
  <si>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</si>
  <si>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</si>
  <si>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</si>
  <si>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</si>
  <si>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</si>
  <si>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</si>
  <si>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</si>
  <si>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</si>
  <si>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</si>
  <si>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</si>
  <si>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</si>
  <si>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</si>
  <si>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</si>
  <si>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</si>
  <si>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</si>
  <si>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</si>
  <si>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</si>
  <si>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</si>
  <si>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</si>
  <si>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</si>
  <si>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</si>
  <si>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</si>
  <si>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</si>
  <si>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</si>
  <si>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</si>
  <si>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</si>
  <si>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</si>
  <si>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</si>
  <si>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</si>
  <si>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</si>
  <si>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</si>
  <si>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</si>
  <si>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</si>
  <si>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</si>
  <si>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</si>
  <si>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</si>
  <si>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</si>
  <si>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</si>
  <si>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</si>
  <si>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</si>
  <si>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</si>
  <si>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</si>
  <si>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</si>
  <si>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</si>
  <si>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</si>
  <si>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</si>
  <si>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</si>
  <si>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</si>
  <si>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</si>
  <si>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</si>
  <si>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</si>
  <si>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</si>
  <si>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</si>
  <si>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</si>
  <si>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</si>
  <si>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</si>
  <si>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</si>
  <si>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</si>
  <si>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</si>
  <si>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</si>
  <si>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</si>
  <si>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</si>
  <si>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</si>
  <si>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</si>
  <si>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</si>
  <si>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</si>
  <si>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</si>
  <si>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</si>
  <si>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</si>
  <si>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</si>
  <si>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</si>
  <si>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</si>
  <si>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</si>
  <si>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</si>
  <si>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</si>
  <si>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</si>
  <si>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</si>
  <si>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</si>
  <si>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</si>
  <si>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</si>
  <si>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</si>
  <si>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</si>
  <si>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</si>
  <si>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</si>
  <si>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</si>
  <si>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</si>
  <si>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</si>
  <si>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</si>
  <si>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</si>
  <si>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</si>
  <si>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</si>
  <si>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</si>
  <si>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</si>
  <si>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</si>
  <si>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</si>
  <si>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</si>
  <si>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</si>
  <si>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</si>
  <si>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</si>
  <si>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</si>
  <si>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</si>
  <si>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</si>
  <si>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</si>
  <si>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</si>
  <si>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</si>
  <si>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</si>
  <si>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</si>
  <si>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</si>
  <si>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</si>
  <si>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</si>
  <si>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</si>
  <si>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</si>
  <si>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</si>
  <si>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</si>
  <si>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</si>
  <si>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</si>
  <si>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</si>
  <si>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</si>
  <si>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</si>
  <si>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</si>
  <si>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</si>
  <si>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</si>
  <si>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</si>
  <si>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</si>
  <si>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</si>
  <si>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</si>
  <si>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</si>
  <si>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</si>
  <si>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</si>
  <si>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</si>
  <si>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</si>
  <si>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</si>
  <si>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</si>
  <si>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</si>
  <si>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</si>
  <si>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</si>
  <si>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</si>
  <si>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</si>
  <si>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</si>
  <si>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</si>
  <si>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</si>
  <si>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</si>
  <si>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</si>
  <si>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</si>
  <si>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</si>
  <si>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</si>
  <si>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</si>
  <si>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</si>
  <si>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</si>
  <si>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</si>
  <si>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</si>
  <si>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</si>
  <si>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</si>
  <si>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</si>
  <si>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</si>
  <si>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</si>
  <si>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</si>
  <si>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</si>
  <si>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</si>
  <si>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</si>
  <si>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</si>
  <si>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</si>
  <si>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</si>
  <si>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</si>
  <si>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</si>
  <si>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</si>
  <si>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</si>
  <si>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</si>
  <si>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</si>
  <si>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</si>
  <si>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</si>
  <si>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</si>
  <si>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</si>
  <si>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</si>
  <si>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</si>
  <si>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</si>
  <si>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</si>
  <si>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</si>
  <si>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</si>
  <si>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</si>
  <si>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</si>
  <si>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</si>
  <si>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</si>
  <si>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</si>
  <si>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</si>
  <si>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</si>
  <si>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</si>
  <si>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</si>
  <si>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</si>
  <si>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</si>
  <si>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</si>
  <si>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</si>
  <si>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</si>
  <si>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</si>
  <si>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</si>
  <si>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</si>
  <si>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</si>
  <si>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</si>
  <si>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</si>
  <si>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</si>
  <si>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</si>
  <si>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</si>
  <si>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</si>
  <si>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</si>
  <si>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</si>
  <si>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</si>
  <si>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</si>
  <si>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</si>
  <si>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</si>
  <si>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</si>
  <si>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</si>
  <si>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</si>
  <si>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</si>
  <si>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</si>
  <si>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</si>
  <si>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</si>
  <si>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</si>
  <si>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</si>
  <si>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</si>
  <si>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</si>
  <si>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</si>
  <si>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</si>
  <si>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</si>
  <si>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</si>
  <si>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</si>
  <si>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</si>
  <si>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</si>
  <si>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</si>
  <si>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</si>
  <si>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</si>
  <si>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</si>
  <si>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</si>
  <si>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</si>
  <si>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</si>
  <si>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</si>
  <si>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</si>
  <si>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</si>
  <si>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</si>
  <si>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</si>
  <si>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</si>
  <si>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</si>
  <si>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</si>
  <si>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</si>
  <si>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</si>
  <si>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</si>
  <si>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</si>
  <si>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</si>
  <si>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</si>
  <si>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</si>
  <si>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</si>
  <si>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</si>
  <si>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</si>
  <si>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</si>
  <si>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</si>
  <si>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</si>
  <si>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</si>
  <si>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</si>
  <si>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</si>
  <si>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</si>
  <si>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</si>
  <si>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</si>
  <si>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</si>
  <si>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</si>
  <si>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</si>
  <si>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</si>
  <si>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</si>
  <si>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</si>
  <si>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</si>
  <si>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</si>
  <si>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</si>
  <si>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</si>
  <si>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</si>
  <si>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</si>
  <si>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</si>
  <si>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</si>
  <si>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</si>
  <si>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</si>
  <si>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</si>
  <si>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</si>
  <si>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</si>
  <si>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</si>
  <si>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</si>
  <si>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</si>
  <si>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</si>
  <si>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</si>
  <si>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</si>
  <si>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</si>
  <si>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</si>
  <si>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</si>
  <si>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</si>
  <si>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</si>
  <si>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</si>
  <si>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</si>
  <si>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</si>
  <si>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</si>
  <si>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</si>
  <si>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</si>
  <si>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</si>
  <si>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</si>
  <si>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</si>
  <si>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</si>
  <si>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</si>
  <si>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</si>
  <si>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</si>
  <si>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</si>
  <si>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</si>
  <si>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</si>
  <si>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</si>
  <si>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</si>
  <si>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</si>
  <si>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</si>
  <si>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</si>
  <si>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</si>
  <si>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</si>
  <si>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</si>
  <si>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</si>
  <si>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</si>
  <si>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</si>
  <si>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</si>
  <si>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</si>
  <si>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</si>
  <si>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</si>
  <si>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</si>
  <si>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</si>
  <si>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</si>
  <si>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</si>
  <si>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</si>
  <si>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</si>
  <si>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</si>
  <si>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</si>
  <si>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</si>
  <si>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</si>
  <si>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</si>
  <si>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</si>
  <si>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</si>
  <si>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</si>
  <si>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</si>
  <si>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</si>
  <si>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</si>
  <si>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</si>
  <si>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</si>
  <si>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</si>
  <si>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</si>
  <si>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</si>
  <si>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</si>
  <si>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</si>
  <si>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</si>
  <si>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</si>
  <si>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</si>
  <si>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</si>
  <si>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</si>
  <si>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</si>
  <si>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</si>
  <si>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</si>
  <si>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</si>
  <si>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</si>
  <si>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</si>
  <si>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</si>
  <si>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</si>
  <si>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</si>
  <si>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</si>
  <si>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</si>
  <si>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</si>
  <si>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</si>
  <si>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</si>
  <si>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</si>
  <si>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</si>
  <si>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</si>
  <si>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</si>
  <si>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</si>
  <si>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</si>
  <si>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</si>
  <si>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</si>
  <si>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</si>
  <si>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</si>
  <si>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</si>
  <si>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</si>
  <si>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</si>
  <si>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</si>
  <si>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</si>
  <si>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</si>
  <si>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</si>
  <si>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</si>
  <si>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</si>
  <si>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</si>
  <si>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</si>
  <si>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</si>
  <si>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</si>
  <si>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</si>
  <si>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</si>
  <si>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</si>
  <si>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</si>
  <si>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</si>
  <si>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</si>
  <si>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</si>
  <si>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</si>
  <si>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</si>
  <si>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</si>
  <si>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</si>
  <si>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</si>
  <si>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</si>
  <si>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</si>
  <si>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</si>
  <si>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</si>
  <si>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</si>
  <si>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</si>
  <si>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</si>
  <si>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</si>
  <si>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</si>
  <si>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</si>
  <si>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</si>
  <si>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</si>
  <si>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</si>
  <si>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</si>
  <si>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</si>
  <si>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</si>
  <si>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</si>
  <si>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</si>
  <si>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</si>
  <si>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</si>
  <si>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</si>
  <si>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</si>
  <si>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</si>
  <si>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</si>
  <si>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</si>
  <si>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</si>
  <si>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</si>
  <si>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</si>
  <si>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</si>
  <si>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</si>
  <si>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</si>
  <si>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</si>
  <si>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</si>
  <si>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</si>
  <si>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</si>
  <si>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</si>
  <si>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</si>
  <si>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</si>
  <si>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</si>
  <si>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</si>
  <si>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</si>
  <si>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</si>
  <si>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</si>
  <si>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</si>
  <si>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</si>
  <si>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</si>
  <si>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</si>
  <si>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</si>
  <si>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</si>
  <si>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</si>
  <si>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</si>
  <si>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</si>
  <si>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</si>
  <si>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</si>
  <si>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</si>
  <si>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</si>
  <si>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</si>
  <si>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</si>
  <si>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</si>
  <si>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</si>
  <si>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</si>
  <si>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</si>
  <si>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</si>
  <si>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</si>
  <si>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</si>
  <si>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</si>
  <si>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</si>
  <si>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</si>
  <si>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</si>
  <si>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</si>
  <si>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</si>
  <si>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</si>
  <si>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</si>
  <si>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</si>
  <si>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</si>
  <si>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</si>
  <si>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</si>
  <si>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</si>
  <si>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</si>
  <si>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</si>
  <si>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</si>
  <si>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</si>
  <si>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</si>
  <si>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</si>
  <si>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</si>
  <si>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</si>
  <si>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</si>
  <si>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</si>
  <si>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</si>
  <si>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</si>
  <si>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</si>
  <si>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</si>
  <si>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</si>
  <si>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</si>
  <si>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</si>
  <si>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</si>
  <si>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</si>
  <si>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</si>
  <si>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</si>
  <si>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</si>
  <si>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</si>
  <si>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</si>
  <si>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</si>
  <si>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</si>
  <si>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</si>
  <si>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</si>
  <si>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</si>
  <si>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</si>
  <si>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</si>
  <si>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</si>
  <si>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</si>
  <si>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</si>
  <si>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</si>
  <si>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</si>
  <si>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</si>
  <si>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</si>
  <si>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</si>
  <si>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</si>
  <si>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</si>
  <si>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</si>
  <si>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</si>
  <si>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</si>
  <si>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</si>
  <si>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</si>
  <si>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</si>
  <si>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</si>
  <si>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</si>
  <si>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</si>
  <si>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</si>
  <si>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</si>
  <si>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</si>
  <si>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</si>
  <si>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</si>
  <si>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</si>
  <si>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</si>
  <si>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</si>
  <si>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</si>
  <si>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</si>
  <si>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</si>
  <si>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</si>
  <si>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</si>
  <si>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</si>
  <si>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</si>
  <si>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</si>
  <si>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</si>
  <si>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</si>
  <si>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</si>
  <si>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</si>
  <si>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</si>
  <si>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</si>
  <si>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</si>
  <si>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</si>
  <si>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</si>
  <si>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</si>
  <si>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</si>
  <si>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</si>
  <si>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</si>
  <si>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</si>
  <si>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</si>
  <si>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</si>
  <si>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</si>
  <si>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</si>
  <si>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</si>
  <si>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</si>
  <si>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</si>
  <si>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</si>
  <si>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</si>
  <si>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</si>
  <si>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</si>
  <si>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</si>
  <si>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</si>
  <si>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</si>
  <si>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</si>
  <si>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</si>
  <si>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</si>
  <si>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</si>
  <si>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</si>
  <si>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</si>
  <si>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</si>
  <si>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</si>
  <si>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</si>
  <si>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</si>
  <si>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</si>
  <si>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</si>
  <si>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</si>
  <si>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</si>
  <si>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</si>
  <si>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</si>
  <si>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</si>
  <si>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</si>
  <si>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</si>
  <si>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</si>
  <si>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</si>
  <si>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</si>
  <si>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</si>
  <si>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</si>
  <si>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</si>
  <si>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</si>
  <si>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</si>
  <si>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</si>
  <si>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</si>
  <si>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</si>
  <si>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</si>
  <si>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</si>
  <si>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</si>
  <si>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</si>
  <si>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</si>
  <si>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</si>
  <si>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</si>
  <si>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</si>
  <si>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</si>
  <si>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</si>
  <si>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</si>
  <si>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</si>
  <si>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</si>
  <si>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</si>
  <si>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</si>
  <si>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</si>
  <si>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</si>
  <si>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</si>
  <si>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</si>
  <si>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</si>
  <si>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</si>
  <si>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</si>
  <si>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</si>
  <si>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</si>
  <si>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</si>
  <si>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</si>
  <si>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</si>
  <si>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</si>
  <si>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</si>
  <si>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</si>
  <si>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</si>
  <si>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</si>
  <si>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</si>
  <si>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</si>
  <si>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</si>
  <si>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</si>
  <si>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</si>
  <si>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</si>
  <si>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</si>
  <si>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</si>
  <si>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</si>
  <si>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</si>
  <si>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</si>
  <si>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</si>
  <si>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</si>
  <si>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</si>
  <si>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</si>
  <si>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</si>
  <si>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</si>
  <si>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</si>
  <si>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</si>
  <si>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</si>
  <si>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</si>
  <si>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</si>
  <si>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</si>
  <si>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</si>
  <si>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</si>
  <si>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</si>
  <si>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</si>
  <si>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</si>
  <si>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</si>
  <si>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</si>
  <si>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</si>
  <si>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</si>
  <si>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</si>
  <si>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</si>
  <si>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</si>
  <si>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</si>
  <si>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</si>
  <si>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</si>
  <si>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</si>
  <si>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</si>
  <si>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</si>
  <si>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</si>
  <si>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</si>
  <si>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</si>
  <si>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</si>
  <si>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</si>
  <si>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</si>
  <si>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</si>
  <si>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</si>
  <si>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</si>
  <si>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</si>
  <si>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</si>
  <si>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</si>
  <si>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</si>
  <si>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</si>
  <si>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</si>
  <si>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</si>
  <si>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</si>
  <si>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</si>
  <si>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</si>
  <si>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</si>
  <si>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</si>
  <si>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</si>
  <si>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</si>
  <si>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</si>
  <si>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</si>
  <si>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</si>
  <si>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</si>
  <si>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</si>
  <si>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</si>
  <si>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</si>
  <si>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</si>
  <si>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</si>
  <si>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</si>
  <si>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</si>
  <si>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</si>
  <si>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</si>
  <si>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</si>
  <si>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</si>
  <si>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</si>
  <si>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</si>
  <si>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</si>
  <si>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</si>
  <si>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</si>
  <si>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</si>
  <si>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</si>
  <si>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</si>
  <si>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</si>
  <si>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</si>
  <si>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</si>
  <si>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</si>
  <si>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</si>
  <si>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</si>
  <si>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</si>
  <si>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</si>
  <si>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</si>
  <si>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</si>
  <si>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</si>
  <si>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</si>
  <si>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</si>
  <si>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</si>
  <si>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</si>
  <si>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</si>
  <si>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</si>
  <si>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</si>
  <si>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</si>
  <si>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</si>
  <si>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</si>
  <si>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</si>
  <si>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</si>
  <si>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</si>
  <si>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</si>
  <si>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</si>
  <si>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</si>
  <si>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</si>
  <si>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</si>
  <si>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</si>
  <si>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</si>
  <si>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</si>
  <si>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</si>
  <si>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</si>
  <si>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</si>
  <si>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</si>
  <si>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</si>
  <si>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</si>
  <si>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</si>
  <si>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</si>
  <si>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</si>
  <si>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</si>
  <si>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</si>
  <si>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</si>
  <si>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</si>
  <si>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</si>
  <si>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</si>
  <si>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</si>
  <si>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</si>
  <si>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</si>
  <si>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</si>
  <si>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</si>
  <si>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</si>
  <si>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</si>
  <si>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</si>
  <si>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</si>
  <si>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</si>
  <si>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</si>
  <si>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</si>
  <si>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</si>
  <si>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</si>
  <si>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</si>
  <si>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</si>
  <si>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</si>
  <si>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</si>
  <si>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</si>
  <si>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</si>
  <si>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</si>
  <si>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</si>
  <si>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</si>
  <si>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</si>
  <si>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</si>
  <si>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</si>
  <si>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</si>
  <si>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</si>
  <si>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</si>
  <si>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</si>
  <si>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</si>
  <si>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</si>
  <si>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</si>
  <si>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</si>
  <si>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</si>
  <si>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</si>
  <si>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</si>
  <si>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</si>
  <si>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</si>
  <si>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</si>
  <si>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</si>
  <si>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</si>
  <si>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</si>
  <si>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</si>
  <si>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</si>
  <si>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</si>
  <si>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</si>
  <si>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</si>
  <si>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</si>
  <si>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</si>
  <si>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</si>
  <si>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</si>
  <si>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</si>
  <si>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</si>
  <si>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</si>
  <si>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</si>
  <si>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</si>
  <si>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</si>
  <si>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</si>
  <si>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</si>
  <si>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</si>
  <si>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</si>
  <si>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</si>
  <si>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</si>
  <si>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</si>
  <si>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</si>
  <si>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</si>
  <si>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</si>
  <si>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</si>
  <si>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</si>
  <si>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</si>
  <si>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</si>
  <si>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</si>
  <si>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</si>
  <si>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</si>
  <si>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</si>
  <si>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</si>
  <si>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</si>
  <si>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</si>
  <si>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</si>
  <si>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</si>
  <si>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</si>
  <si>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</si>
  <si>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</si>
  <si>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</si>
  <si>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</si>
  <si>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</si>
  <si>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</si>
  <si>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</si>
  <si>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</si>
  <si>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</si>
  <si>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</si>
  <si>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</si>
  <si>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</si>
  <si>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</si>
  <si>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</si>
  <si>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</si>
  <si>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</si>
  <si>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</si>
  <si>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</si>
  <si>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</si>
  <si>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</si>
  <si>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</si>
  <si>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</si>
  <si>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</si>
  <si>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</si>
  <si>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</si>
  <si>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</si>
  <si>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</si>
  <si>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</si>
  <si>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</si>
  <si>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</si>
  <si>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</si>
  <si>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</si>
  <si>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</si>
  <si>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</si>
  <si>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</si>
  <si>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</si>
  <si>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</si>
  <si>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</si>
  <si>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</si>
  <si>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</si>
  <si>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</si>
  <si>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</si>
  <si>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</si>
  <si>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</si>
  <si>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</si>
  <si>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</si>
  <si>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</si>
  <si>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</si>
  <si>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</si>
  <si>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</si>
  <si>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</si>
  <si>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</si>
  <si>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</si>
  <si>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</si>
  <si>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</si>
  <si>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</si>
  <si>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</si>
  <si>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</si>
  <si>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</si>
  <si>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</si>
  <si>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</si>
  <si>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</si>
  <si>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</si>
  <si>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</si>
  <si>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</si>
  <si>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</si>
  <si>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</si>
  <si>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</si>
  <si>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</si>
  <si>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</si>
  <si>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</si>
  <si>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</si>
  <si>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</si>
  <si>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</si>
  <si>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</si>
  <si>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</si>
  <si>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</si>
  <si>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</si>
  <si>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</si>
  <si>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</si>
  <si>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</si>
  <si>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</si>
  <si>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</si>
  <si>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</si>
  <si>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</si>
  <si>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</si>
  <si>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</si>
  <si>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</si>
  <si>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</si>
  <si>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</si>
  <si>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</si>
  <si>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</si>
  <si>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</si>
  <si>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</si>
  <si>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</si>
  <si>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</si>
  <si>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</si>
  <si>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</si>
  <si>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</si>
  <si>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</si>
  <si>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</si>
  <si>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</si>
  <si>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</si>
  <si>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</si>
  <si>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</si>
  <si>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</si>
  <si>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</si>
  <si>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</si>
  <si>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</si>
  <si>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</si>
  <si>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</si>
  <si>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</si>
  <si>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</si>
  <si>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</si>
  <si>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</si>
  <si>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</si>
  <si>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</si>
  <si>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</si>
  <si>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</si>
  <si>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</si>
  <si>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</si>
  <si>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</si>
  <si>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</si>
  <si>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</si>
  <si>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</si>
  <si>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</si>
  <si>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</si>
  <si>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</si>
  <si>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</si>
  <si>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</si>
  <si>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</si>
  <si>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</si>
  <si>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</si>
  <si>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</si>
  <si>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</si>
  <si>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</si>
  <si>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</si>
  <si>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</si>
  <si>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</si>
  <si>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</si>
  <si>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</si>
  <si>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</si>
  <si>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</si>
  <si>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</si>
  <si>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</si>
  <si>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</si>
  <si>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</si>
  <si>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</si>
  <si>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</si>
  <si>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</si>
  <si>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</si>
  <si>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</si>
  <si>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</si>
  <si>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</si>
  <si>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</si>
  <si>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</si>
  <si>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</si>
  <si>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</si>
  <si>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</si>
  <si>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</si>
  <si>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</si>
  <si>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</si>
  <si>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</si>
  <si>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</si>
  <si>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</si>
  <si>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</si>
  <si>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</si>
  <si>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</si>
  <si>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</si>
  <si>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</si>
  <si>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</si>
  <si>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</si>
  <si>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</si>
  <si>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</si>
  <si>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</si>
  <si>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</si>
  <si>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</si>
  <si>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</si>
  <si>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</si>
  <si>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</si>
  <si>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</si>
  <si>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</si>
  <si>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</si>
  <si>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</si>
  <si>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</si>
  <si>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</si>
  <si>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</si>
  <si>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</si>
  <si>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</si>
  <si>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</si>
  <si>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</si>
  <si>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</si>
  <si>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</si>
  <si>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</si>
  <si>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</si>
  <si>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</si>
  <si>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</si>
  <si>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</si>
  <si>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</si>
  <si>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</si>
  <si>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</si>
  <si>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</si>
  <si>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</si>
  <si>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</si>
  <si>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</si>
  <si>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</si>
  <si>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</si>
  <si>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</si>
  <si>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</si>
  <si>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</si>
  <si>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</si>
  <si>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</si>
  <si>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</si>
  <si>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</si>
  <si>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</si>
  <si>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</si>
  <si>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</si>
  <si>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</si>
  <si>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</si>
  <si>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</si>
  <si>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</si>
  <si>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</si>
  <si>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</si>
  <si>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</si>
  <si>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</si>
  <si>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</si>
  <si>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</si>
  <si>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</si>
  <si>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</si>
  <si>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</si>
  <si>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</si>
  <si>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</si>
  <si>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</si>
  <si>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</si>
  <si>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</si>
  <si>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</si>
  <si>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</si>
  <si>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</si>
  <si>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</si>
  <si>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</si>
  <si>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</si>
  <si>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</si>
  <si>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</si>
  <si>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</si>
  <si>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</si>
  <si>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</si>
  <si>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</si>
  <si>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</si>
  <si>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</si>
  <si>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</si>
  <si>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</si>
  <si>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</si>
  <si>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</si>
  <si>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</si>
  <si>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</si>
  <si>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</si>
  <si>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</si>
  <si>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</si>
  <si>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</si>
  <si>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</si>
  <si>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</si>
  <si>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</si>
  <si>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</si>
  <si>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</si>
  <si>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</si>
  <si>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</si>
  <si>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</si>
  <si>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</si>
  <si>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</si>
  <si>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</si>
  <si>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</si>
  <si>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</si>
  <si>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</si>
  <si>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</si>
  <si>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</si>
  <si>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</si>
  <si>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</si>
  <si>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</si>
  <si>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</si>
  <si>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</si>
  <si>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</si>
  <si>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</si>
  <si>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</si>
  <si>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</si>
  <si>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</si>
  <si>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</si>
  <si>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</si>
  <si>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</si>
  <si>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</si>
  <si>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</si>
  <si>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</si>
  <si>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</si>
  <si>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</si>
  <si>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</si>
  <si>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</si>
  <si>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</si>
  <si>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</si>
  <si>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</si>
  <si>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</si>
  <si>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</si>
  <si>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</si>
  <si>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</si>
  <si>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</si>
  <si>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</si>
  <si>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</si>
  <si>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</si>
  <si>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</si>
  <si>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</si>
  <si>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</si>
  <si>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</si>
  <si>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</si>
  <si>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</si>
  <si>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</si>
  <si>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</si>
  <si>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</si>
  <si>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</si>
  <si>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</si>
  <si>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</si>
  <si>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</si>
  <si>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</si>
  <si>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</si>
  <si>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</si>
  <si>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</si>
  <si>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</si>
  <si>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</si>
  <si>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</si>
  <si>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</si>
  <si>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</si>
  <si>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</si>
  <si>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</si>
  <si>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</si>
  <si>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</si>
  <si>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</si>
  <si>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</si>
  <si>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</si>
  <si>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</si>
  <si>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</si>
  <si>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</si>
  <si>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</si>
  <si>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</si>
  <si>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</si>
  <si>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</si>
  <si>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</si>
  <si>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</si>
  <si>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</si>
  <si>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</si>
  <si>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</si>
  <si>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</si>
  <si>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</si>
  <si>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</si>
  <si>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</si>
  <si>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</si>
  <si>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</si>
  <si>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</si>
  <si>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</si>
  <si>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</si>
  <si>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</si>
  <si>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</si>
  <si>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</si>
  <si>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</si>
  <si>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</si>
  <si>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</si>
  <si>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</si>
  <si>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</si>
  <si>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</si>
  <si>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</si>
  <si>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</si>
  <si>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</si>
  <si>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</si>
  <si>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</si>
  <si>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</si>
  <si>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</si>
  <si>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</si>
  <si>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</si>
  <si>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</si>
  <si>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</si>
  <si>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</si>
  <si>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</si>
  <si>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</si>
  <si>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</si>
  <si>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</si>
  <si>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</si>
  <si>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</si>
  <si>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</si>
  <si>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</si>
  <si>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</si>
  <si>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</si>
  <si>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</si>
  <si>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</si>
  <si>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</si>
  <si>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</si>
  <si>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</si>
  <si>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</si>
  <si>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</si>
  <si>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</si>
  <si>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</si>
  <si>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</si>
  <si>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</si>
  <si>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</si>
  <si>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</si>
  <si>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</si>
  <si>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</si>
  <si>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</si>
  <si>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</si>
  <si>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</si>
  <si>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</si>
  <si>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</si>
  <si>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</si>
  <si>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</si>
  <si>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</si>
  <si>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</si>
  <si>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</si>
  <si>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</si>
  <si>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</si>
  <si>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</si>
  <si>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</si>
  <si>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</si>
  <si>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</si>
  <si>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</si>
  <si>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</si>
  <si>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</si>
  <si>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</si>
  <si>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</si>
  <si>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</si>
  <si>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</si>
  <si>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</si>
  <si>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</si>
  <si>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</si>
  <si>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</si>
  <si>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</si>
  <si>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</si>
  <si>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</si>
  <si>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</si>
  <si>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</si>
  <si>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</si>
  <si>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</si>
  <si>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</si>
  <si>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</si>
  <si>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</si>
  <si>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</si>
  <si>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</si>
  <si>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</si>
  <si>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</si>
  <si>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</si>
  <si>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</si>
  <si>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</si>
  <si>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</si>
  <si>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</si>
  <si>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</si>
  <si>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</si>
  <si>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</si>
  <si>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</si>
  <si>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</si>
  <si>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</si>
  <si>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</si>
  <si>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</si>
  <si>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</si>
  <si>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</si>
  <si>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</si>
  <si>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</si>
  <si>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</si>
  <si>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</si>
  <si>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</si>
  <si>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</si>
  <si>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</si>
  <si>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</si>
  <si>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</si>
  <si>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</si>
  <si>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</si>
  <si>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</si>
  <si>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</si>
  <si>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</si>
  <si>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</si>
  <si>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</si>
  <si>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</si>
  <si>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</si>
  <si>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</si>
  <si>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</si>
  <si>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</si>
  <si>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</si>
  <si>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</si>
  <si>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</si>
  <si>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</si>
  <si>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</si>
  <si>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</si>
  <si>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</si>
  <si>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</si>
  <si>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</si>
  <si>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</si>
  <si>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</si>
  <si>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</si>
  <si>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</si>
  <si>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</si>
  <si>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</si>
  <si>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</si>
  <si>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</si>
  <si>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</si>
  <si>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</si>
  <si>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</si>
  <si>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</si>
  <si>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</si>
  <si>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</si>
  <si>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</si>
  <si>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</si>
  <si>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</si>
  <si>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</si>
  <si>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</si>
  <si>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</si>
  <si>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</si>
  <si>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</si>
  <si>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</si>
  <si>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</si>
  <si>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</si>
  <si>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</si>
  <si>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</si>
  <si>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</si>
  <si>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</si>
  <si>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</si>
  <si>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</si>
  <si>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</si>
  <si>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</si>
  <si>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</si>
  <si>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</si>
  <si>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</si>
  <si>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</si>
  <si>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</si>
  <si>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</si>
  <si>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</si>
  <si>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</si>
  <si>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</si>
  <si>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</si>
  <si>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</si>
  <si>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</si>
  <si>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</si>
  <si>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</si>
  <si>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</si>
  <si>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</si>
  <si>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</si>
  <si>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</si>
  <si>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</si>
  <si>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</si>
  <si>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</si>
  <si>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</si>
  <si>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</si>
  <si>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</si>
  <si>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</si>
  <si>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</si>
  <si>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</si>
  <si>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</si>
  <si>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</si>
  <si>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</si>
  <si>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</si>
  <si>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</si>
  <si>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</si>
  <si>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</si>
  <si>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</si>
  <si>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</si>
  <si>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</si>
  <si>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</si>
  <si>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</si>
  <si>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</si>
  <si>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</si>
  <si>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</si>
  <si>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</si>
  <si>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</si>
  <si>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</si>
  <si>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</si>
  <si>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</si>
  <si>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</si>
  <si>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</si>
  <si>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</si>
  <si>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</si>
  <si>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</si>
  <si>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</si>
  <si>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</si>
  <si>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</si>
  <si>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</si>
  <si>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</si>
  <si>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</si>
  <si>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</si>
  <si>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</si>
  <si>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</si>
  <si>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</si>
  <si>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</si>
  <si>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</si>
  <si>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</si>
  <si>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</si>
  <si>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</si>
  <si>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</si>
  <si>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</si>
  <si>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</si>
  <si>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</si>
  <si>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</si>
  <si>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</si>
  <si>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</si>
  <si>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</si>
  <si>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</si>
  <si>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</si>
  <si>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</si>
  <si>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</si>
  <si>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</si>
  <si>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</si>
  <si>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</si>
  <si>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</si>
  <si>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</si>
  <si>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</si>
  <si>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</si>
  <si>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</si>
  <si>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</si>
  <si>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</si>
  <si>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</si>
  <si>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</si>
  <si>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</si>
  <si>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</si>
  <si>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</si>
  <si>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</si>
  <si>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</si>
  <si>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</si>
  <si>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</si>
  <si>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</si>
  <si>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</si>
  <si>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</si>
  <si>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</si>
  <si>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</si>
  <si>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</si>
  <si>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</si>
  <si>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</si>
  <si>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</si>
  <si>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</si>
  <si>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</si>
  <si>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</si>
  <si>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</si>
  <si>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</si>
  <si>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</si>
  <si>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</si>
  <si>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</si>
  <si>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</si>
  <si>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</si>
  <si>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</si>
  <si>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</si>
  <si>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</si>
  <si>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</si>
  <si>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</si>
  <si>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</si>
  <si>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</si>
  <si>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</si>
  <si>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</si>
  <si>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</si>
  <si>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</si>
  <si>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</si>
  <si>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</si>
  <si>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</si>
  <si>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</si>
  <si>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</si>
  <si>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</si>
  <si>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</si>
  <si>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</si>
  <si>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</si>
  <si>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</si>
  <si>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</si>
  <si>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</si>
  <si>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</si>
  <si>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</si>
  <si>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</si>
  <si>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</si>
  <si>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</si>
  <si>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</si>
  <si>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</si>
  <si>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</si>
  <si>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</si>
  <si>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</si>
  <si>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</si>
  <si>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</si>
  <si>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</si>
  <si>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</si>
  <si>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</si>
  <si>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</si>
  <si>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</si>
  <si>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</si>
  <si>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</si>
  <si>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</si>
  <si>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</si>
  <si>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</si>
  <si>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</si>
  <si>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</si>
  <si>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</si>
  <si>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</si>
  <si>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</si>
  <si>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</si>
  <si>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</si>
  <si>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</si>
  <si>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</si>
  <si>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</si>
  <si>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</si>
  <si>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</si>
  <si>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</si>
  <si>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</si>
  <si>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</si>
  <si>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</si>
  <si>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</si>
  <si>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</si>
  <si>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</si>
  <si>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</si>
  <si>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</si>
  <si>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</si>
  <si>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</si>
  <si>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</si>
  <si>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</si>
  <si>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</si>
  <si>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</si>
  <si>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</si>
  <si>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</si>
  <si>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</si>
  <si>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</si>
  <si>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</si>
  <si>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</si>
  <si>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</si>
  <si>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</si>
  <si>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</si>
  <si>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</si>
  <si>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</si>
  <si>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</si>
  <si>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</si>
  <si>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</si>
  <si>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</si>
  <si>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</si>
  <si>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</si>
  <si>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</si>
  <si>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</si>
  <si>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</si>
  <si>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</si>
  <si>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</si>
  <si>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</si>
  <si>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</si>
  <si>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</si>
  <si>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</si>
  <si>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</si>
  <si>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</si>
  <si>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</si>
  <si>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</si>
  <si>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</si>
  <si>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</si>
  <si>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</si>
  <si>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</si>
  <si>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</si>
  <si>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</si>
  <si>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</si>
  <si>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</si>
  <si>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</si>
  <si>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</si>
  <si>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</si>
  <si>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</si>
  <si>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</si>
  <si>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</si>
  <si>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</si>
  <si>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</si>
  <si>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</si>
  <si>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</si>
  <si>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</si>
  <si>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</si>
  <si>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</si>
  <si>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</si>
  <si>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</si>
  <si>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</si>
  <si>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</si>
  <si>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</si>
  <si>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</si>
  <si>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</si>
  <si>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</si>
  <si>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</si>
  <si>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</si>
  <si>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</si>
  <si>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</si>
  <si>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</si>
  <si>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</si>
  <si>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</si>
  <si>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</si>
  <si>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</si>
  <si>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</si>
  <si>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</si>
  <si>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</si>
  <si>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</si>
  <si>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</si>
  <si>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</si>
  <si>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</si>
  <si>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</si>
  <si>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</si>
  <si>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</si>
  <si>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</si>
  <si>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</si>
  <si>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</si>
  <si>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</si>
  <si>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</si>
  <si>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</si>
  <si>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</si>
  <si>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</si>
  <si>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</si>
  <si>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</si>
  <si>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</si>
  <si>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</si>
  <si>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</si>
  <si>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</si>
  <si>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</si>
  <si>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</si>
  <si>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</si>
  <si>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</si>
  <si>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</si>
  <si>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</si>
  <si>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</si>
  <si>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</si>
  <si>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</si>
  <si>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</si>
  <si>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</si>
  <si>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</si>
  <si>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</si>
  <si>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</si>
  <si>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</si>
  <si>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</si>
  <si>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</si>
  <si>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</si>
  <si>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</si>
  <si>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</si>
  <si>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</si>
  <si>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</si>
  <si>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</si>
  <si>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</si>
  <si>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</si>
  <si>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</si>
  <si>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</si>
  <si>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</si>
  <si>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</si>
  <si>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</si>
  <si>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</si>
  <si>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</si>
  <si>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</si>
  <si>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</si>
  <si>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</si>
  <si>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</si>
  <si>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</si>
  <si>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</si>
  <si>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</si>
  <si>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</si>
  <si>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</si>
  <si>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</si>
  <si>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</si>
  <si>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</si>
  <si>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</si>
  <si>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</si>
  <si>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</si>
  <si>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</si>
  <si>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</si>
  <si>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</si>
  <si>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</si>
  <si>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</si>
  <si>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</si>
  <si>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</si>
  <si>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</si>
  <si>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</si>
  <si>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</si>
  <si>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</si>
  <si>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</si>
  <si>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</si>
  <si>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</si>
  <si>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</si>
  <si>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</si>
  <si>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</si>
  <si>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</si>
  <si>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</si>
  <si>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</si>
  <si>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</si>
  <si>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</si>
  <si>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</si>
  <si>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</si>
  <si>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</si>
  <si>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</si>
  <si>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</si>
  <si>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</si>
  <si>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</si>
  <si>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</si>
  <si>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</si>
  <si>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</si>
  <si>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</si>
  <si>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</si>
  <si>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</si>
  <si>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</si>
  <si>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</si>
  <si>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</si>
  <si>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</si>
  <si>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</si>
  <si>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</si>
  <si>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</si>
  <si>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</si>
  <si>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</si>
  <si>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</si>
  <si>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</si>
  <si>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</si>
  <si>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</si>
  <si>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</si>
  <si>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</si>
  <si>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</si>
  <si>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</si>
  <si>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</si>
  <si>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</si>
  <si>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</si>
  <si>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</si>
  <si>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</si>
  <si>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</si>
  <si>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</si>
  <si>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</si>
  <si>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</si>
  <si>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</si>
  <si>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</si>
  <si>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</si>
  <si>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</si>
  <si>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</si>
  <si>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</si>
  <si>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</si>
  <si>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</si>
  <si>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</si>
  <si>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</si>
  <si>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</si>
  <si>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</si>
  <si>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</si>
  <si>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</si>
  <si>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</si>
  <si>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</si>
  <si>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</si>
  <si>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</si>
  <si>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</si>
  <si>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</si>
  <si>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</si>
  <si>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</si>
  <si>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</si>
  <si>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</si>
  <si>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</si>
  <si>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</si>
  <si>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</si>
  <si>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</si>
  <si>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</si>
  <si>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</si>
  <si>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</si>
  <si>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</si>
  <si>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</si>
  <si>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</si>
  <si>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</si>
  <si>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</si>
  <si>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</si>
  <si>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</si>
  <si>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</si>
  <si>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</si>
  <si>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</si>
  <si>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</si>
  <si>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</si>
  <si>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</si>
  <si>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</si>
  <si>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</si>
  <si>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</si>
  <si>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</si>
  <si>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</si>
  <si>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</si>
  <si>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</si>
  <si>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</si>
  <si>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</si>
  <si>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</si>
  <si>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</si>
  <si>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</si>
  <si>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</si>
  <si>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</si>
  <si>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</si>
  <si>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</si>
  <si>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</si>
  <si>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</si>
  <si>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</si>
  <si>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</si>
  <si>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</si>
  <si>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</si>
  <si>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</si>
  <si>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</si>
  <si>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</si>
  <si>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</si>
  <si>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</si>
  <si>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</si>
  <si>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</si>
  <si>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</si>
  <si>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</si>
  <si>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</si>
  <si>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</si>
  <si>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</si>
  <si>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</si>
  <si>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</si>
  <si>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</si>
  <si>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</si>
  <si>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</si>
  <si>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</si>
  <si>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</si>
  <si>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</si>
  <si>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</si>
  <si>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</si>
  <si>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</si>
  <si>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</si>
  <si>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</si>
  <si>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</si>
  <si>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</si>
  <si>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</si>
  <si>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</si>
  <si>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</si>
  <si>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</si>
  <si>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</si>
  <si>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</si>
  <si>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</si>
  <si>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</si>
  <si>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</si>
  <si>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</si>
  <si>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</si>
  <si>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</si>
  <si>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</si>
  <si>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</si>
  <si>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</si>
  <si>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</si>
  <si>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</si>
  <si>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Sigurnosna zaštitna obloga</t>
  </si>
  <si>
    <t>Motorni benzin i dizel gorivo</t>
  </si>
  <si>
    <t>Građevinski materijal</t>
  </si>
  <si>
    <t>Materijal i oprema za javnu rasvjetu</t>
  </si>
  <si>
    <t>Materijali i dijelovi za tekuće i investicijsko održavanje građevinskih objekata</t>
  </si>
  <si>
    <t>Materijali i sredstva za čišćenje i održavanje</t>
  </si>
  <si>
    <t>Izgradnja vodovoda</t>
  </si>
  <si>
    <t>Projekt ceste u Ždrilu</t>
  </si>
  <si>
    <t>Solarna rasvjeta</t>
  </si>
  <si>
    <t>Nabava plažne opreme</t>
  </si>
  <si>
    <t>Radovi održavanja asfalta nerazvrstanih cesta</t>
  </si>
  <si>
    <t>30 dana</t>
  </si>
  <si>
    <t>1 godinu</t>
  </si>
  <si>
    <t>JN 01/24</t>
  </si>
  <si>
    <t>JN 02/24</t>
  </si>
  <si>
    <t>JN 03/24</t>
  </si>
  <si>
    <t>JN 04/24</t>
  </si>
  <si>
    <t>MV 01/24</t>
  </si>
  <si>
    <t>Radovi održavanja komunalne infrastrukture</t>
  </si>
  <si>
    <t>JN 05/24</t>
  </si>
  <si>
    <t>Usluge razvoja softwearea</t>
  </si>
  <si>
    <t>Usluge dezinfekcije, dezinsekcije ideratizacije</t>
  </si>
  <si>
    <t>JN 08/24</t>
  </si>
  <si>
    <t>JN 07/24</t>
  </si>
  <si>
    <t>JN 06/24</t>
  </si>
  <si>
    <t>Opremanje ureda za obnovu zemljišni knjiga</t>
  </si>
  <si>
    <t>1 mjesec</t>
  </si>
  <si>
    <t>MV 02/24</t>
  </si>
  <si>
    <t>Izgradnja vatrogasnog doma</t>
  </si>
  <si>
    <t>18 mjeseci</t>
  </si>
  <si>
    <t>JN 09/24</t>
  </si>
  <si>
    <t>Oprema postrojbe civilne zaštite</t>
  </si>
  <si>
    <t>Oblilježavanje Dana pobjede i domovinske zahvalnosti i Dana hrvatskih branitelja</t>
  </si>
  <si>
    <t>JN 10/24</t>
  </si>
  <si>
    <t>Glazbeni festival za djecu</t>
  </si>
  <si>
    <t>JN 11/24</t>
  </si>
  <si>
    <t>JN 12/24</t>
  </si>
  <si>
    <t>1 godina</t>
  </si>
  <si>
    <t>MV 03/24</t>
  </si>
  <si>
    <t>JN 13/24</t>
  </si>
  <si>
    <t>JN 14/24</t>
  </si>
  <si>
    <t>MV 04/24</t>
  </si>
  <si>
    <t>Izgradnja PPZ Posedarje Slivica faza 1</t>
  </si>
  <si>
    <t>JN 15/24</t>
  </si>
  <si>
    <t>JN 16/24</t>
  </si>
  <si>
    <t>Nabava autobusnih kućica- stajališta</t>
  </si>
  <si>
    <t>JN 17/24</t>
  </si>
  <si>
    <t>JN 18/24</t>
  </si>
  <si>
    <t>MV 05/24</t>
  </si>
  <si>
    <t>JN 20/24</t>
  </si>
  <si>
    <t>JN 21/24</t>
  </si>
  <si>
    <t>Projektna i tehnička dokumenatcija uređenja luke u Posedarju</t>
  </si>
  <si>
    <t>JN 22/24</t>
  </si>
  <si>
    <t>JN 23/24</t>
  </si>
  <si>
    <t>JN 24/24</t>
  </si>
  <si>
    <t>JN 25/24</t>
  </si>
  <si>
    <t>Izgradnja prometnica na novoformiranoj k.č. 171/132 k.o. Vinjerac (Put Pištaca)</t>
  </si>
  <si>
    <t>6 mjeseci</t>
  </si>
  <si>
    <t>90 dana</t>
  </si>
  <si>
    <t>Oprema i radovi na zgradi za ispraćaj faza 3</t>
  </si>
  <si>
    <t>Projekt ozelenjivanje</t>
  </si>
  <si>
    <t>MN 06/24</t>
  </si>
  <si>
    <t>MV 07/24</t>
  </si>
  <si>
    <t>MV 08/24</t>
  </si>
  <si>
    <t>Izgradnja dječijeg vrtića</t>
  </si>
  <si>
    <t>Opremanje turističkog ureda</t>
  </si>
  <si>
    <t>Ukrašavanje naselja povodom blagdana</t>
  </si>
  <si>
    <t>Izgradnja športskog centra Podrgadina faza 1</t>
  </si>
  <si>
    <t>MV 09/24</t>
  </si>
  <si>
    <t>9 mjeseci</t>
  </si>
  <si>
    <t>Podloga školsko igralište Podgradina</t>
  </si>
  <si>
    <t>Izrada projektne dokumentacije socijalna stanogradnja Slivnica</t>
  </si>
  <si>
    <t>Izrada projektne dokumentacije socijalna stanogradnja Posedarje</t>
  </si>
  <si>
    <t>JN 26/24</t>
  </si>
  <si>
    <t>Izrada projektne dokumentacije boćarskog doma Slivnica</t>
  </si>
  <si>
    <t>JN 27/24</t>
  </si>
  <si>
    <t>Izgradnja nerazvrstanih cesta Čelinka</t>
  </si>
  <si>
    <t xml:space="preserve">Izgradnja infrastrukture poslovne zone </t>
  </si>
  <si>
    <t>Izgradnja nogostupa Podgradina</t>
  </si>
  <si>
    <t>Izgradnja mosta na Baštici i ornitološke šetnice Sv. Duh</t>
  </si>
  <si>
    <t>Izrada projektne dokumentacije Lungo Mare Posedaria</t>
  </si>
  <si>
    <t>Izrada projektne dokumentacije Boćarski dom Islam Latinski</t>
  </si>
  <si>
    <t>Izrada granice pomorskog dobra</t>
  </si>
  <si>
    <t>Projektna dokumentacija ozelenjivanja</t>
  </si>
  <si>
    <t>Antistres podloge</t>
  </si>
  <si>
    <t>Ulična signalizacija</t>
  </si>
  <si>
    <t>Prometna signalizacija</t>
  </si>
  <si>
    <t>Oprema parka i plaže za pse</t>
  </si>
  <si>
    <t>Izgradnja grobnica Posedarje i Slivnica</t>
  </si>
  <si>
    <t>Izgradnja vodoopskrbnog sustava poslovne zone</t>
  </si>
  <si>
    <t>Izrada projekta boćališta Posedarje</t>
  </si>
  <si>
    <t>Izrada projekta nogostupa Islam Latinski</t>
  </si>
  <si>
    <t>Školsko igralište Podgradina</t>
  </si>
  <si>
    <t>Streetball Posedarje</t>
  </si>
  <si>
    <t>Nabava sprava za dječja igrališta i prakovne opreme</t>
  </si>
  <si>
    <t>Izrada projekta sanacije školjere Ždrilo</t>
  </si>
  <si>
    <t>Izrada projekta sanacije obalnog zida Vinjerac</t>
  </si>
  <si>
    <t>Izrada urbanističkog plana turističke zone Svrdlac- Ivandići</t>
  </si>
  <si>
    <t>Izrada urbanističkog plana i zone Slivnica</t>
  </si>
  <si>
    <t>Izrada projektne dokumentacije nerazvrstanih cesta</t>
  </si>
  <si>
    <t>Ostale geodetske usluge</t>
  </si>
  <si>
    <t>Elaborati zaštite okoliša</t>
  </si>
  <si>
    <t>Izrada izvedbenog troškovnika dječiji vrtić Cvrčak</t>
  </si>
  <si>
    <t>Nogostup Ždrilo</t>
  </si>
  <si>
    <t>Radovi južni odvojak Paške ceste</t>
  </si>
  <si>
    <t>Izrada projektne dokumentacije Sjeverni odvojak paške ceste</t>
  </si>
  <si>
    <t>Nabava zaštitarskih usluga</t>
  </si>
  <si>
    <t>MV 10/24</t>
  </si>
  <si>
    <t>12 MJESECI</t>
  </si>
  <si>
    <t>12 mjeseci</t>
  </si>
  <si>
    <t>MV 11/24</t>
  </si>
  <si>
    <t>18 MJESECI</t>
  </si>
  <si>
    <t>MV 12/24</t>
  </si>
  <si>
    <t>JN 28/24</t>
  </si>
  <si>
    <t>6 MJESECI</t>
  </si>
  <si>
    <t>JN 29/24</t>
  </si>
  <si>
    <t>JN 30/24</t>
  </si>
  <si>
    <t>JN 31/24</t>
  </si>
  <si>
    <t>JN 32/24</t>
  </si>
  <si>
    <t>3 MJESECA</t>
  </si>
  <si>
    <t>JN 33/24</t>
  </si>
  <si>
    <t>1 MJESEC</t>
  </si>
  <si>
    <t>JN 34/24</t>
  </si>
  <si>
    <t>JN 35/24</t>
  </si>
  <si>
    <t>2 mjeseca</t>
  </si>
  <si>
    <t>JN 36/24</t>
  </si>
  <si>
    <t>JN 37/24</t>
  </si>
  <si>
    <t>MV 13/24</t>
  </si>
  <si>
    <t>MV 14/24</t>
  </si>
  <si>
    <t>MV 15/24</t>
  </si>
  <si>
    <t>JN 38/24</t>
  </si>
  <si>
    <t>JN 39/24</t>
  </si>
  <si>
    <t>60 dana</t>
  </si>
  <si>
    <t>MV 16/24</t>
  </si>
  <si>
    <t>JN 40/24</t>
  </si>
  <si>
    <t>60 DANA</t>
  </si>
  <si>
    <t>JN 41/24</t>
  </si>
  <si>
    <t>JN 42/24</t>
  </si>
  <si>
    <t>JN 43/24</t>
  </si>
  <si>
    <t>90 DANA</t>
  </si>
  <si>
    <t>JN 44/24</t>
  </si>
  <si>
    <t>Investicijsko održavanje javnih površina</t>
  </si>
  <si>
    <t>MV 17/24</t>
  </si>
  <si>
    <t>JN 45/24</t>
  </si>
  <si>
    <t>JN 46/24</t>
  </si>
  <si>
    <t>JN 47/24</t>
  </si>
  <si>
    <t>JN 51/24</t>
  </si>
  <si>
    <t>JN 48/24</t>
  </si>
  <si>
    <t>JN 49/24</t>
  </si>
  <si>
    <t>JN 50/24</t>
  </si>
  <si>
    <t>JN 52/24</t>
  </si>
  <si>
    <t>Izrada projekta sporstke dvorane Posedarje Slivnica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</si>
</sst>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1" fillId="0" borderId="0" xfId="0" applyNumberFormat="1" applyFont="1"/>
    <xf numFmtId="4" fontId="4" fillId="0" borderId="0" xfId="0" applyNumberFormat="1" applyFont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4" fillId="0" borderId="0" xfId="0" quotePrefix="1" applyFont="1" applyAlignment="1" applyProtection="1">
      <alignment horizontal="center" wrapText="1"/>
      <protection hidden="1"/>
    </xf>
    <xf numFmtId="49" fontId="4" fillId="0" borderId="0" xfId="0" quotePrefix="1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Fill="1" applyAlignment="1" applyProtection="1">
      <alignment wrapText="1"/>
      <protection locked="0"/>
    </xf>
    <xf numFmtId="49" fontId="4" fillId="0" borderId="9" xfId="0" applyNumberFormat="1" applyFont="1" applyBorder="1"/>
    <xf numFmtId="49" fontId="4" fillId="0" borderId="0" xfId="0" applyNumberFormat="1" applyFont="1"/>
  </cellXfs>
  <cellStyles count="4">
    <cellStyle name="Bad" xfId="1" builtinId="27"/>
    <cellStyle name="Explanatory Text" xfId="2" builtinId="53"/>
    <cellStyle name="Normal" xfId="0" builtinId="0"/>
    <cellStyle name="Normal 2" xfId="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2" tableType="queryTable" totalsRowShown="0">
  <autoFilter ref="A1:B12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997"/>
  <sheetViews>
    <sheetView tabSelected="1" zoomScale="91" zoomScaleNormal="91" workbookViewId="0">
      <pane ySplit="3" topLeftCell="A40" activePane="bottomLeft" state="frozen"/>
      <selection pane="bottomLeft" activeCell="F48" sqref="F48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4" customHeight="1" x14ac:dyDescent="0.2">
      <c r="A4" s="10" t="str">
        <f t="shared" ref="A4:A66" si="0">IF(LEN(B4)&gt;0,TEXT(ROW(B4)-3,"0000"),(IF(LEN(B5)&gt;0,"unesite ev. broj nabave i ostale podatke","")))</f>
        <v>0001</v>
      </c>
      <c r="B4" s="24" t="s">
        <v>18934</v>
      </c>
      <c r="C4" s="8" t="s">
        <v>12058</v>
      </c>
      <c r="D4" s="8" t="s">
        <v>18921</v>
      </c>
      <c r="E4" s="8" t="s">
        <v>18898</v>
      </c>
      <c r="F4" s="8" t="s">
        <v>6902</v>
      </c>
      <c r="G4" s="9">
        <v>15000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18932</v>
      </c>
      <c r="O4" s="8"/>
      <c r="P4" s="8"/>
      <c r="Q4" s="8"/>
    </row>
    <row r="5" spans="1:17" ht="22.5" x14ac:dyDescent="0.2">
      <c r="A5" s="10" t="str">
        <f t="shared" si="0"/>
        <v>0002</v>
      </c>
      <c r="B5" s="25" t="s">
        <v>18935</v>
      </c>
      <c r="C5" s="8" t="s">
        <v>12058</v>
      </c>
      <c r="D5" s="8" t="s">
        <v>18922</v>
      </c>
      <c r="E5" s="8" t="s">
        <v>18898</v>
      </c>
      <c r="F5" s="19" t="s">
        <v>2825</v>
      </c>
      <c r="G5" s="9">
        <v>11687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18933</v>
      </c>
      <c r="O5" s="8"/>
      <c r="P5" s="8"/>
      <c r="Q5" s="8"/>
    </row>
    <row r="6" spans="1:17" ht="22.5" x14ac:dyDescent="0.2">
      <c r="A6" s="10" t="str">
        <f t="shared" si="0"/>
        <v>0003</v>
      </c>
      <c r="B6" s="25" t="s">
        <v>18936</v>
      </c>
      <c r="C6" s="8" t="s">
        <v>12058</v>
      </c>
      <c r="D6" s="8" t="s">
        <v>18923</v>
      </c>
      <c r="E6" s="8" t="s">
        <v>18898</v>
      </c>
      <c r="F6" s="19" t="s">
        <v>8403</v>
      </c>
      <c r="G6" s="9">
        <v>20000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18933</v>
      </c>
      <c r="O6" s="8"/>
      <c r="P6" s="8"/>
      <c r="Q6" s="8"/>
    </row>
    <row r="7" spans="1:17" ht="22.5" x14ac:dyDescent="0.2">
      <c r="A7" s="10" t="str">
        <f t="shared" si="0"/>
        <v>0004</v>
      </c>
      <c r="B7" s="25" t="s">
        <v>18937</v>
      </c>
      <c r="C7" s="8" t="s">
        <v>12058</v>
      </c>
      <c r="D7" s="8" t="s">
        <v>18924</v>
      </c>
      <c r="E7" s="8" t="s">
        <v>18898</v>
      </c>
      <c r="F7" s="19" t="s">
        <v>4681</v>
      </c>
      <c r="G7" s="9">
        <v>25000</v>
      </c>
      <c r="H7" s="8" t="s">
        <v>12058</v>
      </c>
      <c r="I7" s="8" t="s">
        <v>98</v>
      </c>
      <c r="J7" s="8" t="s">
        <v>99</v>
      </c>
      <c r="K7" s="8"/>
      <c r="L7" s="8" t="s">
        <v>98</v>
      </c>
      <c r="M7" s="8" t="s">
        <v>2591</v>
      </c>
      <c r="N7" s="8" t="s">
        <v>18933</v>
      </c>
      <c r="O7" s="8"/>
      <c r="P7" s="8"/>
      <c r="Q7" s="8"/>
    </row>
    <row r="8" spans="1:17" s="35" customFormat="1" ht="22.5" x14ac:dyDescent="0.2">
      <c r="A8" s="36" t="str">
        <f t="shared" si="0"/>
        <v>0005</v>
      </c>
      <c r="B8" s="37" t="s">
        <v>18938</v>
      </c>
      <c r="C8" s="38" t="s">
        <v>18894</v>
      </c>
      <c r="D8" s="38" t="s">
        <v>18939</v>
      </c>
      <c r="E8" s="38" t="s">
        <v>0</v>
      </c>
      <c r="F8" s="39" t="s">
        <v>8940</v>
      </c>
      <c r="G8" s="32">
        <v>200000</v>
      </c>
      <c r="H8" s="38" t="s">
        <v>2</v>
      </c>
      <c r="I8" s="38" t="s">
        <v>98</v>
      </c>
      <c r="J8" s="38" t="s">
        <v>98</v>
      </c>
      <c r="K8" s="38"/>
      <c r="L8" s="38" t="s">
        <v>98</v>
      </c>
      <c r="M8" s="38" t="s">
        <v>2591</v>
      </c>
      <c r="N8" s="38" t="s">
        <v>18933</v>
      </c>
      <c r="O8" s="38"/>
      <c r="P8" s="38" t="s">
        <v>98</v>
      </c>
      <c r="Q8" s="38" t="s">
        <v>98</v>
      </c>
    </row>
    <row r="9" spans="1:17" ht="22.5" x14ac:dyDescent="0.2">
      <c r="A9" s="36" t="str">
        <f t="shared" si="0"/>
        <v>0006</v>
      </c>
      <c r="B9" s="37" t="s">
        <v>18940</v>
      </c>
      <c r="C9" s="38" t="s">
        <v>12058</v>
      </c>
      <c r="D9" s="38" t="s">
        <v>18941</v>
      </c>
      <c r="E9" s="38" t="s">
        <v>1</v>
      </c>
      <c r="F9" s="39" t="s">
        <v>10167</v>
      </c>
      <c r="G9" s="32">
        <v>20000</v>
      </c>
      <c r="H9" s="38" t="s">
        <v>12058</v>
      </c>
      <c r="I9" s="38" t="s">
        <v>98</v>
      </c>
      <c r="J9" s="38" t="s">
        <v>99</v>
      </c>
      <c r="K9" s="38"/>
      <c r="L9" s="38" t="s">
        <v>98</v>
      </c>
      <c r="M9" s="38" t="s">
        <v>2591</v>
      </c>
      <c r="N9" s="38" t="s">
        <v>18933</v>
      </c>
      <c r="O9" s="38"/>
      <c r="P9" s="38"/>
      <c r="Q9" s="38"/>
    </row>
    <row r="10" spans="1:17" ht="33.75" x14ac:dyDescent="0.2">
      <c r="A10" s="36" t="str">
        <f t="shared" si="0"/>
        <v>0007</v>
      </c>
      <c r="B10" s="37" t="s">
        <v>18945</v>
      </c>
      <c r="C10" s="38" t="s">
        <v>12058</v>
      </c>
      <c r="D10" s="38" t="s">
        <v>18925</v>
      </c>
      <c r="E10" s="38" t="s">
        <v>18898</v>
      </c>
      <c r="F10" s="39" t="s">
        <v>8347</v>
      </c>
      <c r="G10" s="32">
        <v>10000</v>
      </c>
      <c r="H10" s="38" t="s">
        <v>12058</v>
      </c>
      <c r="I10" s="38" t="s">
        <v>98</v>
      </c>
      <c r="J10" s="38" t="s">
        <v>99</v>
      </c>
      <c r="K10" s="38"/>
      <c r="L10" s="38" t="s">
        <v>98</v>
      </c>
      <c r="M10" s="38" t="s">
        <v>2591</v>
      </c>
      <c r="N10" s="38" t="s">
        <v>18933</v>
      </c>
      <c r="O10" s="38"/>
      <c r="P10" s="38"/>
      <c r="Q10" s="38"/>
    </row>
    <row r="11" spans="1:17" ht="22.5" x14ac:dyDescent="0.2">
      <c r="A11" s="36" t="str">
        <f>IF(LEN(B11)&gt;0,TEXT(ROW(B11)-3,"0000"),(IF(LEN(B12)&gt;0,"unesite ev. broj nabave i ostale podatke","")))</f>
        <v>0008</v>
      </c>
      <c r="B11" s="37" t="s">
        <v>18944</v>
      </c>
      <c r="C11" s="38" t="s">
        <v>12058</v>
      </c>
      <c r="D11" s="40" t="s">
        <v>18942</v>
      </c>
      <c r="E11" s="38" t="s">
        <v>1</v>
      </c>
      <c r="F11" s="39" t="s">
        <v>11735</v>
      </c>
      <c r="G11" s="41">
        <v>12000</v>
      </c>
      <c r="H11" s="38" t="s">
        <v>12058</v>
      </c>
      <c r="I11" s="38" t="s">
        <v>98</v>
      </c>
      <c r="J11" s="38" t="s">
        <v>98</v>
      </c>
      <c r="K11" s="38"/>
      <c r="L11" s="38" t="s">
        <v>98</v>
      </c>
      <c r="M11" s="38" t="s">
        <v>2591</v>
      </c>
      <c r="N11" s="40" t="s">
        <v>18933</v>
      </c>
      <c r="O11" s="40"/>
      <c r="P11" s="38"/>
      <c r="Q11" s="38"/>
    </row>
    <row r="12" spans="1:17" ht="22.5" x14ac:dyDescent="0.2">
      <c r="A12" s="36" t="str">
        <f t="shared" si="0"/>
        <v>0009</v>
      </c>
      <c r="B12" s="37" t="s">
        <v>18943</v>
      </c>
      <c r="C12" s="38" t="s">
        <v>12058</v>
      </c>
      <c r="D12" s="38" t="s">
        <v>18946</v>
      </c>
      <c r="E12" s="38" t="s">
        <v>18898</v>
      </c>
      <c r="F12" s="39" t="s">
        <v>7250</v>
      </c>
      <c r="G12" s="32">
        <v>10000</v>
      </c>
      <c r="H12" s="38" t="s">
        <v>12058</v>
      </c>
      <c r="I12" s="38" t="s">
        <v>98</v>
      </c>
      <c r="J12" s="38" t="s">
        <v>98</v>
      </c>
      <c r="K12" s="38"/>
      <c r="L12" s="38" t="s">
        <v>98</v>
      </c>
      <c r="M12" s="38" t="s">
        <v>2591</v>
      </c>
      <c r="N12" s="38" t="s">
        <v>18947</v>
      </c>
      <c r="O12" s="38"/>
      <c r="P12" s="38"/>
      <c r="Q12" s="38"/>
    </row>
    <row r="13" spans="1:17" s="35" customFormat="1" x14ac:dyDescent="0.2">
      <c r="A13" s="36" t="str">
        <f t="shared" si="0"/>
        <v>0010</v>
      </c>
      <c r="B13" s="37" t="s">
        <v>18948</v>
      </c>
      <c r="C13" s="38" t="s">
        <v>18894</v>
      </c>
      <c r="D13" s="38" t="s">
        <v>18949</v>
      </c>
      <c r="E13" s="38" t="s">
        <v>0</v>
      </c>
      <c r="F13" s="39" t="s">
        <v>9170</v>
      </c>
      <c r="G13" s="32">
        <v>500000</v>
      </c>
      <c r="H13" s="38" t="s">
        <v>2</v>
      </c>
      <c r="I13" s="38" t="s">
        <v>98</v>
      </c>
      <c r="J13" s="38" t="s">
        <v>98</v>
      </c>
      <c r="K13" s="38"/>
      <c r="L13" s="38" t="s">
        <v>99</v>
      </c>
      <c r="M13" s="38" t="s">
        <v>2592</v>
      </c>
      <c r="N13" s="38" t="s">
        <v>18950</v>
      </c>
      <c r="O13" s="38"/>
      <c r="P13" s="38" t="s">
        <v>98</v>
      </c>
      <c r="Q13" s="38" t="s">
        <v>98</v>
      </c>
    </row>
    <row r="14" spans="1:17" ht="22.5" x14ac:dyDescent="0.2">
      <c r="A14" s="36" t="str">
        <f t="shared" si="0"/>
        <v>0011</v>
      </c>
      <c r="B14" s="37" t="s">
        <v>18951</v>
      </c>
      <c r="C14" s="38" t="s">
        <v>12058</v>
      </c>
      <c r="D14" s="38" t="s">
        <v>18952</v>
      </c>
      <c r="E14" s="38" t="s">
        <v>18898</v>
      </c>
      <c r="F14" s="39" t="s">
        <v>6577</v>
      </c>
      <c r="G14" s="32">
        <v>10000</v>
      </c>
      <c r="H14" s="38" t="s">
        <v>12058</v>
      </c>
      <c r="I14" s="38" t="s">
        <v>98</v>
      </c>
      <c r="J14" s="38" t="s">
        <v>98</v>
      </c>
      <c r="K14" s="38"/>
      <c r="L14" s="38" t="s">
        <v>98</v>
      </c>
      <c r="M14" s="38" t="s">
        <v>2593</v>
      </c>
      <c r="N14" s="38" t="s">
        <v>18947</v>
      </c>
      <c r="O14" s="38"/>
      <c r="P14" s="38"/>
      <c r="Q14" s="38"/>
    </row>
    <row r="15" spans="1:17" ht="33.75" x14ac:dyDescent="0.2">
      <c r="A15" s="36" t="str">
        <f t="shared" si="0"/>
        <v>0012</v>
      </c>
      <c r="B15" s="37" t="s">
        <v>18954</v>
      </c>
      <c r="C15" s="38" t="s">
        <v>12058</v>
      </c>
      <c r="D15" s="38" t="s">
        <v>18953</v>
      </c>
      <c r="E15" s="38" t="s">
        <v>1</v>
      </c>
      <c r="F15" s="39" t="s">
        <v>11902</v>
      </c>
      <c r="G15" s="32">
        <v>15000</v>
      </c>
      <c r="H15" s="38" t="s">
        <v>12058</v>
      </c>
      <c r="I15" s="38" t="s">
        <v>98</v>
      </c>
      <c r="J15" s="38" t="s">
        <v>99</v>
      </c>
      <c r="K15" s="38"/>
      <c r="L15" s="38" t="s">
        <v>98</v>
      </c>
      <c r="M15" s="38" t="s">
        <v>2593</v>
      </c>
      <c r="N15" s="38" t="s">
        <v>18947</v>
      </c>
      <c r="O15" s="38"/>
      <c r="P15" s="38"/>
      <c r="Q15" s="38"/>
    </row>
    <row r="16" spans="1:17" ht="22.5" x14ac:dyDescent="0.2">
      <c r="A16" s="36" t="str">
        <f>IF(LEN(B16)&gt;0,TEXT(ROW(B16)-3,"0000"),(IF(LEN(B17)&gt;0,"unesite ev. broj nabave i ostale podatke","")))</f>
        <v>0013</v>
      </c>
      <c r="B16" s="37" t="s">
        <v>18956</v>
      </c>
      <c r="C16" s="38" t="s">
        <v>12058</v>
      </c>
      <c r="D16" s="38" t="s">
        <v>18955</v>
      </c>
      <c r="E16" s="38" t="s">
        <v>1</v>
      </c>
      <c r="F16" s="39" t="s">
        <v>11902</v>
      </c>
      <c r="G16" s="32">
        <v>8000</v>
      </c>
      <c r="H16" s="38" t="s">
        <v>12058</v>
      </c>
      <c r="I16" s="38" t="s">
        <v>98</v>
      </c>
      <c r="J16" s="38" t="s">
        <v>99</v>
      </c>
      <c r="K16" s="38"/>
      <c r="L16" s="38" t="s">
        <v>98</v>
      </c>
      <c r="M16" s="38" t="s">
        <v>2593</v>
      </c>
      <c r="N16" s="38" t="s">
        <v>18947</v>
      </c>
      <c r="O16" s="38"/>
      <c r="P16" s="38"/>
      <c r="Q16" s="38"/>
    </row>
    <row r="17" spans="1:17" ht="22.5" x14ac:dyDescent="0.2">
      <c r="A17" s="36" t="str">
        <f t="shared" si="0"/>
        <v>0014</v>
      </c>
      <c r="B17" s="37" t="s">
        <v>18957</v>
      </c>
      <c r="C17" s="38" t="s">
        <v>12058</v>
      </c>
      <c r="D17" s="37" t="s">
        <v>18926</v>
      </c>
      <c r="E17" s="38" t="s">
        <v>18898</v>
      </c>
      <c r="F17" s="39" t="s">
        <v>7700</v>
      </c>
      <c r="G17" s="32">
        <v>11000</v>
      </c>
      <c r="H17" s="38" t="s">
        <v>12058</v>
      </c>
      <c r="I17" s="38" t="s">
        <v>98</v>
      </c>
      <c r="J17" s="38" t="s">
        <v>99</v>
      </c>
      <c r="K17" s="38"/>
      <c r="L17" s="38" t="s">
        <v>98</v>
      </c>
      <c r="M17" s="38" t="s">
        <v>2591</v>
      </c>
      <c r="N17" s="38" t="s">
        <v>18958</v>
      </c>
      <c r="O17" s="38"/>
      <c r="P17" s="38"/>
      <c r="Q17" s="38"/>
    </row>
    <row r="18" spans="1:17" s="35" customFormat="1" x14ac:dyDescent="0.2">
      <c r="A18" s="36" t="str">
        <f t="shared" si="0"/>
        <v>0015</v>
      </c>
      <c r="B18" s="37" t="s">
        <v>18959</v>
      </c>
      <c r="C18" s="38" t="s">
        <v>18894</v>
      </c>
      <c r="D18" s="38" t="s">
        <v>18927</v>
      </c>
      <c r="E18" s="38" t="s">
        <v>0</v>
      </c>
      <c r="F18" s="39" t="s">
        <v>9267</v>
      </c>
      <c r="G18" s="32">
        <v>160300</v>
      </c>
      <c r="H18" s="38" t="s">
        <v>2</v>
      </c>
      <c r="I18" s="38" t="s">
        <v>98</v>
      </c>
      <c r="J18" s="38" t="s">
        <v>99</v>
      </c>
      <c r="K18" s="38"/>
      <c r="L18" s="38" t="s">
        <v>99</v>
      </c>
      <c r="M18" s="38" t="s">
        <v>2591</v>
      </c>
      <c r="N18" s="38" t="s">
        <v>18958</v>
      </c>
      <c r="O18" s="38"/>
      <c r="P18" s="38" t="s">
        <v>98</v>
      </c>
      <c r="Q18" s="38" t="s">
        <v>98</v>
      </c>
    </row>
    <row r="19" spans="1:17" ht="22.5" x14ac:dyDescent="0.2">
      <c r="A19" s="36" t="str">
        <f t="shared" si="0"/>
        <v>0016</v>
      </c>
      <c r="B19" s="37" t="s">
        <v>18960</v>
      </c>
      <c r="C19" s="38" t="s">
        <v>12058</v>
      </c>
      <c r="D19" s="38" t="s">
        <v>2412</v>
      </c>
      <c r="E19" s="38" t="s">
        <v>1</v>
      </c>
      <c r="F19" s="39" t="s">
        <v>10687</v>
      </c>
      <c r="G19" s="32">
        <v>10000</v>
      </c>
      <c r="H19" s="38" t="s">
        <v>12058</v>
      </c>
      <c r="I19" s="38" t="s">
        <v>98</v>
      </c>
      <c r="J19" s="38" t="s">
        <v>99</v>
      </c>
      <c r="K19" s="38"/>
      <c r="L19" s="38" t="s">
        <v>98</v>
      </c>
      <c r="M19" s="38" t="s">
        <v>2591</v>
      </c>
      <c r="N19" s="38" t="s">
        <v>18958</v>
      </c>
      <c r="O19" s="38"/>
      <c r="P19" s="38"/>
      <c r="Q19" s="38"/>
    </row>
    <row r="20" spans="1:17" ht="22.5" x14ac:dyDescent="0.2">
      <c r="A20" s="36" t="str">
        <f t="shared" si="0"/>
        <v>0017</v>
      </c>
      <c r="B20" s="37" t="s">
        <v>18961</v>
      </c>
      <c r="C20" s="38" t="s">
        <v>12058</v>
      </c>
      <c r="D20" s="38" t="s">
        <v>17952</v>
      </c>
      <c r="E20" s="38" t="s">
        <v>1</v>
      </c>
      <c r="F20" s="39" t="s">
        <v>10689</v>
      </c>
      <c r="G20" s="32">
        <v>29000</v>
      </c>
      <c r="H20" s="38" t="s">
        <v>12058</v>
      </c>
      <c r="I20" s="38" t="s">
        <v>98</v>
      </c>
      <c r="J20" s="38" t="s">
        <v>99</v>
      </c>
      <c r="K20" s="38"/>
      <c r="L20" s="38" t="s">
        <v>98</v>
      </c>
      <c r="M20" s="38" t="s">
        <v>2591</v>
      </c>
      <c r="N20" s="38" t="s">
        <v>18958</v>
      </c>
      <c r="O20" s="38"/>
      <c r="P20" s="38"/>
      <c r="Q20" s="38"/>
    </row>
    <row r="21" spans="1:17" s="35" customFormat="1" ht="22.5" x14ac:dyDescent="0.2">
      <c r="A21" s="36" t="str">
        <f t="shared" si="0"/>
        <v>0018</v>
      </c>
      <c r="B21" s="37" t="s">
        <v>18962</v>
      </c>
      <c r="C21" s="38" t="s">
        <v>18894</v>
      </c>
      <c r="D21" s="38" t="s">
        <v>18963</v>
      </c>
      <c r="E21" s="38" t="s">
        <v>0</v>
      </c>
      <c r="F21" s="39" t="s">
        <v>9308</v>
      </c>
      <c r="G21" s="32">
        <v>1200000</v>
      </c>
      <c r="H21" s="38" t="s">
        <v>2</v>
      </c>
      <c r="I21" s="38" t="s">
        <v>98</v>
      </c>
      <c r="J21" s="38" t="s">
        <v>99</v>
      </c>
      <c r="K21" s="38"/>
      <c r="L21" s="38" t="s">
        <v>98</v>
      </c>
      <c r="M21" s="38" t="s">
        <v>2592</v>
      </c>
      <c r="N21" s="38" t="s">
        <v>18950</v>
      </c>
      <c r="O21" s="38"/>
      <c r="P21" s="38" t="s">
        <v>98</v>
      </c>
      <c r="Q21" s="38" t="s">
        <v>98</v>
      </c>
    </row>
    <row r="22" spans="1:17" ht="22.5" x14ac:dyDescent="0.2">
      <c r="A22" s="36" t="str">
        <f t="shared" si="0"/>
        <v>0019</v>
      </c>
      <c r="B22" s="37" t="s">
        <v>18964</v>
      </c>
      <c r="C22" s="38" t="s">
        <v>12058</v>
      </c>
      <c r="D22" s="42" t="s">
        <v>18928</v>
      </c>
      <c r="E22" s="38" t="s">
        <v>1</v>
      </c>
      <c r="F22" s="39" t="s">
        <v>10673</v>
      </c>
      <c r="G22" s="32">
        <v>8000</v>
      </c>
      <c r="H22" s="38" t="s">
        <v>12058</v>
      </c>
      <c r="I22" s="38" t="s">
        <v>98</v>
      </c>
      <c r="J22" s="38" t="s">
        <v>98</v>
      </c>
      <c r="K22" s="38"/>
      <c r="L22" s="38" t="s">
        <v>98</v>
      </c>
      <c r="M22" s="38"/>
      <c r="N22" s="38"/>
      <c r="O22" s="38"/>
      <c r="P22" s="38"/>
      <c r="Q22" s="38"/>
    </row>
    <row r="23" spans="1:17" ht="22.5" x14ac:dyDescent="0.2">
      <c r="A23" s="36" t="str">
        <f t="shared" si="0"/>
        <v>0020</v>
      </c>
      <c r="B23" s="37" t="s">
        <v>18965</v>
      </c>
      <c r="C23" s="38" t="s">
        <v>12058</v>
      </c>
      <c r="D23" s="38" t="s">
        <v>18966</v>
      </c>
      <c r="E23" s="38" t="s">
        <v>18898</v>
      </c>
      <c r="F23" s="39" t="s">
        <v>8606</v>
      </c>
      <c r="G23" s="32">
        <v>15000</v>
      </c>
      <c r="H23" s="38" t="s">
        <v>12058</v>
      </c>
      <c r="I23" s="38" t="s">
        <v>98</v>
      </c>
      <c r="J23" s="38" t="s">
        <v>99</v>
      </c>
      <c r="K23" s="38"/>
      <c r="L23" s="38" t="s">
        <v>98</v>
      </c>
      <c r="M23" s="38" t="s">
        <v>2592</v>
      </c>
      <c r="N23" s="38" t="s">
        <v>18932</v>
      </c>
      <c r="O23" s="38"/>
      <c r="P23" s="38"/>
      <c r="Q23" s="38"/>
    </row>
    <row r="24" spans="1:17" ht="22.5" x14ac:dyDescent="0.2">
      <c r="A24" s="36" t="str">
        <f t="shared" si="0"/>
        <v>0021</v>
      </c>
      <c r="B24" s="37" t="s">
        <v>18967</v>
      </c>
      <c r="C24" s="38" t="s">
        <v>12058</v>
      </c>
      <c r="D24" s="38" t="s">
        <v>18929</v>
      </c>
      <c r="E24" s="38" t="s">
        <v>18898</v>
      </c>
      <c r="F24" s="39" t="s">
        <v>2913</v>
      </c>
      <c r="G24" s="32">
        <v>37500</v>
      </c>
      <c r="H24" s="38" t="s">
        <v>12058</v>
      </c>
      <c r="I24" s="38" t="s">
        <v>98</v>
      </c>
      <c r="J24" s="38" t="s">
        <v>98</v>
      </c>
      <c r="K24" s="38"/>
      <c r="L24" s="38" t="s">
        <v>98</v>
      </c>
      <c r="M24" s="38" t="s">
        <v>2592</v>
      </c>
      <c r="N24" s="38" t="s">
        <v>18978</v>
      </c>
      <c r="O24" s="38"/>
      <c r="P24" s="38"/>
      <c r="Q24" s="38"/>
    </row>
    <row r="25" spans="1:17" ht="22.5" x14ac:dyDescent="0.2">
      <c r="A25" s="36" t="str">
        <f t="shared" si="0"/>
        <v>0022</v>
      </c>
      <c r="B25" s="37" t="s">
        <v>18968</v>
      </c>
      <c r="C25" s="38" t="s">
        <v>12058</v>
      </c>
      <c r="D25" s="38" t="s">
        <v>18930</v>
      </c>
      <c r="E25" s="38" t="s">
        <v>18898</v>
      </c>
      <c r="F25" s="39" t="s">
        <v>8346</v>
      </c>
      <c r="G25" s="32">
        <v>7000</v>
      </c>
      <c r="H25" s="38" t="s">
        <v>12058</v>
      </c>
      <c r="I25" s="38" t="s">
        <v>98</v>
      </c>
      <c r="J25" s="38" t="s">
        <v>99</v>
      </c>
      <c r="K25" s="38"/>
      <c r="L25" s="38" t="s">
        <v>98</v>
      </c>
      <c r="M25" s="38" t="s">
        <v>2591</v>
      </c>
      <c r="N25" s="38" t="s">
        <v>18979</v>
      </c>
      <c r="O25" s="38"/>
      <c r="P25" s="38"/>
      <c r="Q25" s="38"/>
    </row>
    <row r="26" spans="1:17" s="35" customFormat="1" ht="22.5" x14ac:dyDescent="0.2">
      <c r="A26" s="36" t="str">
        <f t="shared" si="0"/>
        <v>0023</v>
      </c>
      <c r="B26" s="37" t="s">
        <v>18969</v>
      </c>
      <c r="C26" s="38" t="s">
        <v>18894</v>
      </c>
      <c r="D26" s="38" t="s">
        <v>18980</v>
      </c>
      <c r="E26" s="38" t="s">
        <v>0</v>
      </c>
      <c r="F26" s="39" t="s">
        <v>9160</v>
      </c>
      <c r="G26" s="32">
        <v>100000</v>
      </c>
      <c r="H26" s="38" t="s">
        <v>2</v>
      </c>
      <c r="I26" s="38" t="s">
        <v>98</v>
      </c>
      <c r="J26" s="38" t="s">
        <v>99</v>
      </c>
      <c r="K26" s="38"/>
      <c r="L26" s="38" t="s">
        <v>98</v>
      </c>
      <c r="M26" s="38" t="s">
        <v>2591</v>
      </c>
      <c r="N26" s="38" t="s">
        <v>18979</v>
      </c>
      <c r="O26" s="38"/>
      <c r="P26" s="38" t="s">
        <v>98</v>
      </c>
      <c r="Q26" s="38" t="s">
        <v>98</v>
      </c>
    </row>
    <row r="27" spans="1:17" s="35" customFormat="1" x14ac:dyDescent="0.2">
      <c r="A27" s="36" t="str">
        <f>IF(LEN(B27)&gt;0,TEXT(ROW(B27)-3,"0000"),(IF(LEN(#REF!)&gt;0,"unesite ev. broj nabave i ostale podatke","")))</f>
        <v>0024</v>
      </c>
      <c r="B27" s="37" t="s">
        <v>18982</v>
      </c>
      <c r="C27" s="38" t="s">
        <v>18894</v>
      </c>
      <c r="D27" s="38" t="s">
        <v>18981</v>
      </c>
      <c r="E27" s="38" t="s">
        <v>0</v>
      </c>
      <c r="F27" s="39" t="s">
        <v>8981</v>
      </c>
      <c r="G27" s="32">
        <v>240000</v>
      </c>
      <c r="H27" s="38" t="s">
        <v>2</v>
      </c>
      <c r="I27" s="38" t="s">
        <v>98</v>
      </c>
      <c r="J27" s="38" t="s">
        <v>98</v>
      </c>
      <c r="K27" s="38"/>
      <c r="L27" s="38" t="s">
        <v>99</v>
      </c>
      <c r="M27" s="38" t="s">
        <v>2592</v>
      </c>
      <c r="N27" s="38" t="s">
        <v>18978</v>
      </c>
      <c r="O27" s="38"/>
      <c r="P27" s="38" t="s">
        <v>98</v>
      </c>
      <c r="Q27" s="38" t="s">
        <v>98</v>
      </c>
    </row>
    <row r="28" spans="1:17" ht="33.75" x14ac:dyDescent="0.2">
      <c r="A28" s="36" t="str">
        <f>IF(LEN(B28)&gt;0,TEXT(ROW(B28)-3,"0000"),(IF(LEN(#REF!)&gt;0,"unesite ev. broj nabave i ostale podatke","")))</f>
        <v>0025</v>
      </c>
      <c r="B28" s="37" t="s">
        <v>18970</v>
      </c>
      <c r="C28" s="38" t="s">
        <v>12058</v>
      </c>
      <c r="D28" s="38" t="s">
        <v>18972</v>
      </c>
      <c r="E28" s="38" t="s">
        <v>1</v>
      </c>
      <c r="F28" s="39" t="s">
        <v>10673</v>
      </c>
      <c r="G28" s="32">
        <v>10000</v>
      </c>
      <c r="H28" s="38" t="s">
        <v>12058</v>
      </c>
      <c r="I28" s="38" t="s">
        <v>98</v>
      </c>
      <c r="J28" s="38" t="s">
        <v>98</v>
      </c>
      <c r="K28" s="38"/>
      <c r="L28" s="38" t="s">
        <v>98</v>
      </c>
      <c r="M28" s="38" t="s">
        <v>2592</v>
      </c>
      <c r="N28" s="38" t="s">
        <v>18979</v>
      </c>
      <c r="O28" s="38"/>
      <c r="P28" s="38"/>
      <c r="Q28" s="38"/>
    </row>
    <row r="29" spans="1:17" s="35" customFormat="1" ht="22.5" x14ac:dyDescent="0.2">
      <c r="A29" s="36" t="str">
        <f t="shared" si="0"/>
        <v>0026</v>
      </c>
      <c r="B29" s="37" t="s">
        <v>18983</v>
      </c>
      <c r="C29" s="38" t="s">
        <v>18894</v>
      </c>
      <c r="D29" s="38" t="s">
        <v>18931</v>
      </c>
      <c r="E29" s="38" t="s">
        <v>0</v>
      </c>
      <c r="F29" s="39" t="s">
        <v>9330</v>
      </c>
      <c r="G29" s="32">
        <v>90000</v>
      </c>
      <c r="H29" s="38" t="s">
        <v>2</v>
      </c>
      <c r="I29" s="38" t="s">
        <v>98</v>
      </c>
      <c r="J29" s="38" t="s">
        <v>98</v>
      </c>
      <c r="K29" s="38"/>
      <c r="L29" s="38" t="s">
        <v>98</v>
      </c>
      <c r="M29" s="38" t="s">
        <v>2591</v>
      </c>
      <c r="N29" s="38" t="s">
        <v>18978</v>
      </c>
      <c r="O29" s="38"/>
      <c r="P29" s="38" t="s">
        <v>98</v>
      </c>
      <c r="Q29" s="38" t="s">
        <v>98</v>
      </c>
    </row>
    <row r="30" spans="1:17" ht="33.75" x14ac:dyDescent="0.2">
      <c r="A30" s="36" t="str">
        <f t="shared" si="0"/>
        <v>0027</v>
      </c>
      <c r="B30" s="37" t="s">
        <v>18971</v>
      </c>
      <c r="C30" s="38" t="s">
        <v>12058</v>
      </c>
      <c r="D30" s="38" t="s">
        <v>18977</v>
      </c>
      <c r="E30" s="38" t="s">
        <v>0</v>
      </c>
      <c r="F30" s="39" t="s">
        <v>9308</v>
      </c>
      <c r="G30" s="32">
        <v>50000</v>
      </c>
      <c r="H30" s="38" t="s">
        <v>12058</v>
      </c>
      <c r="I30" s="38" t="s">
        <v>98</v>
      </c>
      <c r="J30" s="38" t="s">
        <v>98</v>
      </c>
      <c r="K30" s="38"/>
      <c r="L30" s="38" t="s">
        <v>98</v>
      </c>
      <c r="M30" s="38" t="s">
        <v>2591</v>
      </c>
      <c r="N30" s="38" t="s">
        <v>18979</v>
      </c>
      <c r="O30" s="38"/>
      <c r="P30" s="38"/>
      <c r="Q30" s="38"/>
    </row>
    <row r="31" spans="1:17" s="35" customFormat="1" x14ac:dyDescent="0.2">
      <c r="A31" s="36" t="str">
        <f>IF(LEN(B31)&gt;0,TEXT(ROW(B31)-3,"0000"),(IF(LEN(B33)&gt;0,"unesite ev. broj nabave i ostale podatke","")))</f>
        <v>0028</v>
      </c>
      <c r="B31" s="37" t="s">
        <v>18984</v>
      </c>
      <c r="C31" s="38" t="s">
        <v>18894</v>
      </c>
      <c r="D31" s="38" t="s">
        <v>18985</v>
      </c>
      <c r="E31" s="38" t="s">
        <v>0</v>
      </c>
      <c r="F31" s="43" t="s">
        <v>9114</v>
      </c>
      <c r="G31" s="32">
        <v>2150000</v>
      </c>
      <c r="H31" s="38" t="s">
        <v>2</v>
      </c>
      <c r="I31" s="38" t="s">
        <v>98</v>
      </c>
      <c r="J31" s="38" t="s">
        <v>98</v>
      </c>
      <c r="K31" s="38"/>
      <c r="L31" s="38" t="s">
        <v>99</v>
      </c>
      <c r="M31" s="38" t="s">
        <v>2592</v>
      </c>
      <c r="N31" s="38" t="s">
        <v>18950</v>
      </c>
      <c r="O31" s="38"/>
      <c r="P31" s="38" t="s">
        <v>98</v>
      </c>
      <c r="Q31" s="38" t="s">
        <v>98</v>
      </c>
    </row>
    <row r="32" spans="1:17" ht="22.5" x14ac:dyDescent="0.2">
      <c r="A32" s="36">
        <v>29</v>
      </c>
      <c r="B32" s="37" t="s">
        <v>18973</v>
      </c>
      <c r="C32" s="38" t="s">
        <v>12058</v>
      </c>
      <c r="D32" s="38" t="s">
        <v>18986</v>
      </c>
      <c r="E32" s="38" t="s">
        <v>18898</v>
      </c>
      <c r="F32" s="44" t="s">
        <v>8565</v>
      </c>
      <c r="G32" s="32">
        <v>60000</v>
      </c>
      <c r="H32" s="38" t="s">
        <v>12058</v>
      </c>
      <c r="I32" s="38" t="s">
        <v>98</v>
      </c>
      <c r="J32" s="38" t="s">
        <v>98</v>
      </c>
      <c r="K32" s="38"/>
      <c r="L32" s="38" t="s">
        <v>98</v>
      </c>
      <c r="M32" s="38" t="s">
        <v>2592</v>
      </c>
      <c r="N32" s="38" t="s">
        <v>18979</v>
      </c>
      <c r="O32" s="38"/>
      <c r="P32" s="38"/>
      <c r="Q32" s="38"/>
    </row>
    <row r="33" spans="1:17" ht="22.5" x14ac:dyDescent="0.2">
      <c r="A33" s="36" t="str">
        <f t="shared" si="0"/>
        <v>0030</v>
      </c>
      <c r="B33" s="37" t="s">
        <v>18974</v>
      </c>
      <c r="C33" s="38" t="s">
        <v>12058</v>
      </c>
      <c r="D33" s="38" t="s">
        <v>18987</v>
      </c>
      <c r="E33" s="38" t="s">
        <v>18898</v>
      </c>
      <c r="F33" s="44" t="s">
        <v>4871</v>
      </c>
      <c r="G33" s="32">
        <v>20000</v>
      </c>
      <c r="H33" s="38" t="s">
        <v>12058</v>
      </c>
      <c r="I33" s="38" t="s">
        <v>98</v>
      </c>
      <c r="J33" s="38" t="s">
        <v>98</v>
      </c>
      <c r="K33" s="38"/>
      <c r="L33" s="38" t="s">
        <v>98</v>
      </c>
      <c r="M33" s="38" t="s">
        <v>2594</v>
      </c>
      <c r="N33" s="38" t="s">
        <v>18932</v>
      </c>
      <c r="O33" s="38"/>
      <c r="P33" s="38"/>
      <c r="Q33" s="38"/>
    </row>
    <row r="34" spans="1:17" s="35" customFormat="1" ht="22.5" x14ac:dyDescent="0.2">
      <c r="A34" s="36" t="str">
        <f t="shared" si="0"/>
        <v>0031</v>
      </c>
      <c r="B34" s="37" t="s">
        <v>18989</v>
      </c>
      <c r="C34" s="38" t="s">
        <v>18894</v>
      </c>
      <c r="D34" s="38" t="s">
        <v>18988</v>
      </c>
      <c r="E34" s="38" t="s">
        <v>0</v>
      </c>
      <c r="F34" s="44" t="s">
        <v>9009</v>
      </c>
      <c r="G34" s="32">
        <v>100000</v>
      </c>
      <c r="H34" s="38" t="s">
        <v>2</v>
      </c>
      <c r="I34" s="38" t="s">
        <v>98</v>
      </c>
      <c r="J34" s="38" t="s">
        <v>98</v>
      </c>
      <c r="K34" s="38"/>
      <c r="L34" s="38" t="s">
        <v>98</v>
      </c>
      <c r="M34" s="38" t="s">
        <v>2591</v>
      </c>
      <c r="N34" s="38" t="s">
        <v>18990</v>
      </c>
      <c r="O34" s="38"/>
      <c r="P34" s="38" t="s">
        <v>98</v>
      </c>
      <c r="Q34" s="38" t="s">
        <v>98</v>
      </c>
    </row>
    <row r="35" spans="1:17" ht="22.5" x14ac:dyDescent="0.2">
      <c r="A35" s="36" t="str">
        <f t="shared" si="0"/>
        <v>0032</v>
      </c>
      <c r="B35" s="37" t="s">
        <v>18975</v>
      </c>
      <c r="C35" s="38" t="s">
        <v>12058</v>
      </c>
      <c r="D35" s="38" t="s">
        <v>18991</v>
      </c>
      <c r="E35" s="38" t="s">
        <v>0</v>
      </c>
      <c r="F35" s="44" t="s">
        <v>9406</v>
      </c>
      <c r="G35" s="32">
        <v>30000</v>
      </c>
      <c r="H35" s="38" t="s">
        <v>12058</v>
      </c>
      <c r="I35" s="38" t="s">
        <v>98</v>
      </c>
      <c r="J35" s="38" t="s">
        <v>98</v>
      </c>
      <c r="K35" s="38"/>
      <c r="L35" s="38" t="s">
        <v>98</v>
      </c>
      <c r="M35" s="38" t="s">
        <v>2591</v>
      </c>
      <c r="N35" s="38" t="s">
        <v>18932</v>
      </c>
      <c r="O35" s="38"/>
      <c r="P35" s="38"/>
      <c r="Q35" s="38"/>
    </row>
    <row r="36" spans="1:17" ht="33.75" x14ac:dyDescent="0.2">
      <c r="A36" s="36" t="str">
        <f t="shared" si="0"/>
        <v>0033</v>
      </c>
      <c r="B36" s="37" t="s">
        <v>18976</v>
      </c>
      <c r="C36" s="38" t="s">
        <v>12058</v>
      </c>
      <c r="D36" s="38" t="s">
        <v>18993</v>
      </c>
      <c r="E36" s="38" t="s">
        <v>1</v>
      </c>
      <c r="F36" s="44" t="s">
        <v>10674</v>
      </c>
      <c r="G36" s="32">
        <v>20000</v>
      </c>
      <c r="H36" s="38" t="s">
        <v>12058</v>
      </c>
      <c r="I36" s="38" t="s">
        <v>98</v>
      </c>
      <c r="J36" s="38" t="s">
        <v>98</v>
      </c>
      <c r="K36" s="38"/>
      <c r="L36" s="38" t="s">
        <v>98</v>
      </c>
      <c r="M36" s="38" t="s">
        <v>2591</v>
      </c>
      <c r="N36" s="38" t="s">
        <v>18978</v>
      </c>
      <c r="O36" s="38"/>
      <c r="P36" s="38"/>
      <c r="Q36" s="38"/>
    </row>
    <row r="37" spans="1:17" ht="22.5" x14ac:dyDescent="0.2">
      <c r="A37" s="36" t="str">
        <f t="shared" si="0"/>
        <v>0034</v>
      </c>
      <c r="B37" s="37" t="s">
        <v>18994</v>
      </c>
      <c r="C37" s="38" t="s">
        <v>12058</v>
      </c>
      <c r="D37" s="38" t="s">
        <v>18992</v>
      </c>
      <c r="E37" s="38" t="s">
        <v>1</v>
      </c>
      <c r="F37" s="44" t="s">
        <v>10674</v>
      </c>
      <c r="G37" s="32">
        <v>10000</v>
      </c>
      <c r="H37" s="38" t="s">
        <v>12058</v>
      </c>
      <c r="I37" s="38" t="s">
        <v>98</v>
      </c>
      <c r="J37" s="38" t="s">
        <v>98</v>
      </c>
      <c r="K37" s="38"/>
      <c r="L37" s="38" t="s">
        <v>98</v>
      </c>
      <c r="M37" s="38" t="s">
        <v>2591</v>
      </c>
      <c r="N37" s="38" t="s">
        <v>18978</v>
      </c>
      <c r="O37" s="38"/>
      <c r="P37" s="38"/>
      <c r="Q37" s="38"/>
    </row>
    <row r="38" spans="1:17" ht="22.5" x14ac:dyDescent="0.2">
      <c r="A38" s="36" t="str">
        <f t="shared" si="0"/>
        <v>0035</v>
      </c>
      <c r="B38" s="37" t="s">
        <v>18996</v>
      </c>
      <c r="C38" s="38" t="s">
        <v>12058</v>
      </c>
      <c r="D38" s="38" t="s">
        <v>18995</v>
      </c>
      <c r="E38" s="38" t="s">
        <v>1</v>
      </c>
      <c r="F38" s="44" t="s">
        <v>10674</v>
      </c>
      <c r="G38" s="32">
        <v>8000</v>
      </c>
      <c r="H38" s="38" t="s">
        <v>12058</v>
      </c>
      <c r="I38" s="38" t="s">
        <v>98</v>
      </c>
      <c r="J38" s="38" t="s">
        <v>98</v>
      </c>
      <c r="K38" s="38"/>
      <c r="L38" s="38"/>
      <c r="M38" s="38"/>
      <c r="N38" s="38"/>
      <c r="O38" s="38"/>
      <c r="P38" s="38"/>
      <c r="Q38" s="38"/>
    </row>
    <row r="39" spans="1:17" s="35" customFormat="1" ht="22.5" x14ac:dyDescent="0.2">
      <c r="A39" s="36" t="str">
        <f t="shared" si="0"/>
        <v>0036</v>
      </c>
      <c r="B39" s="37" t="s">
        <v>19028</v>
      </c>
      <c r="C39" s="38" t="s">
        <v>18894</v>
      </c>
      <c r="D39" s="38" t="s">
        <v>18997</v>
      </c>
      <c r="E39" s="38" t="s">
        <v>0</v>
      </c>
      <c r="F39" s="44" t="s">
        <v>9305</v>
      </c>
      <c r="G39" s="32">
        <v>500000</v>
      </c>
      <c r="H39" s="38" t="s">
        <v>2</v>
      </c>
      <c r="I39" s="38" t="s">
        <v>98</v>
      </c>
      <c r="J39" s="38" t="s">
        <v>98</v>
      </c>
      <c r="K39" s="38"/>
      <c r="L39" s="38" t="s">
        <v>99</v>
      </c>
      <c r="M39" s="38" t="s">
        <v>2593</v>
      </c>
      <c r="N39" s="38" t="s">
        <v>19030</v>
      </c>
      <c r="O39" s="38"/>
      <c r="P39" s="38" t="s">
        <v>98</v>
      </c>
      <c r="Q39" s="38" t="s">
        <v>98</v>
      </c>
    </row>
    <row r="40" spans="1:17" s="35" customFormat="1" ht="22.5" x14ac:dyDescent="0.2">
      <c r="A40" s="36" t="str">
        <f>IF(LEN(B40)&gt;0,TEXT(ROW(B40)-3,"0000"),(IF(LEN(B41)&gt;0,"unesite ev. broj nabave i ostale podatke","")))</f>
        <v>0037</v>
      </c>
      <c r="B40" s="37" t="s">
        <v>19031</v>
      </c>
      <c r="C40" s="38" t="s">
        <v>18894</v>
      </c>
      <c r="D40" s="38" t="s">
        <v>18998</v>
      </c>
      <c r="E40" s="38" t="s">
        <v>0</v>
      </c>
      <c r="F40" s="44" t="s">
        <v>9305</v>
      </c>
      <c r="G40" s="32">
        <v>450000</v>
      </c>
      <c r="H40" s="38" t="s">
        <v>2</v>
      </c>
      <c r="I40" s="38" t="s">
        <v>98</v>
      </c>
      <c r="J40" s="38" t="s">
        <v>98</v>
      </c>
      <c r="K40" s="38"/>
      <c r="L40" s="38" t="s">
        <v>98</v>
      </c>
      <c r="M40" s="38" t="s">
        <v>2592</v>
      </c>
      <c r="N40" s="38" t="s">
        <v>19032</v>
      </c>
      <c r="O40" s="38"/>
      <c r="P40" s="38" t="s">
        <v>98</v>
      </c>
      <c r="Q40" s="38" t="s">
        <v>98</v>
      </c>
    </row>
    <row r="41" spans="1:17" s="35" customFormat="1" ht="22.5" x14ac:dyDescent="0.2">
      <c r="A41" s="36" t="str">
        <f t="shared" si="0"/>
        <v>0038</v>
      </c>
      <c r="B41" s="37" t="s">
        <v>19033</v>
      </c>
      <c r="C41" s="38" t="s">
        <v>18894</v>
      </c>
      <c r="D41" s="38" t="s">
        <v>19000</v>
      </c>
      <c r="E41" s="38" t="s">
        <v>0</v>
      </c>
      <c r="F41" s="44" t="s">
        <v>9445</v>
      </c>
      <c r="G41" s="32">
        <v>600000</v>
      </c>
      <c r="H41" s="38" t="s">
        <v>2</v>
      </c>
      <c r="I41" s="38" t="s">
        <v>98</v>
      </c>
      <c r="J41" s="38" t="s">
        <v>98</v>
      </c>
      <c r="K41" s="38"/>
      <c r="L41" s="38" t="s">
        <v>99</v>
      </c>
      <c r="M41" s="38" t="s">
        <v>2594</v>
      </c>
      <c r="N41" s="38" t="s">
        <v>18950</v>
      </c>
      <c r="O41" s="38"/>
      <c r="P41" s="38" t="s">
        <v>98</v>
      </c>
      <c r="Q41" s="38" t="s">
        <v>98</v>
      </c>
    </row>
    <row r="42" spans="1:17" ht="22.5" x14ac:dyDescent="0.2">
      <c r="A42" s="36" t="str">
        <f t="shared" si="0"/>
        <v>0039</v>
      </c>
      <c r="B42" s="37" t="s">
        <v>19034</v>
      </c>
      <c r="C42" s="38" t="s">
        <v>12058</v>
      </c>
      <c r="D42" s="38" t="s">
        <v>19001</v>
      </c>
      <c r="E42" s="38" t="s">
        <v>1</v>
      </c>
      <c r="F42" s="44" t="s">
        <v>10671</v>
      </c>
      <c r="G42" s="32">
        <v>26000</v>
      </c>
      <c r="H42" s="38" t="s">
        <v>12058</v>
      </c>
      <c r="I42" s="38" t="s">
        <v>98</v>
      </c>
      <c r="J42" s="38" t="s">
        <v>98</v>
      </c>
      <c r="K42" s="38"/>
      <c r="L42" s="38" t="s">
        <v>98</v>
      </c>
      <c r="M42" s="38" t="s">
        <v>2593</v>
      </c>
      <c r="N42" s="38" t="s">
        <v>19035</v>
      </c>
      <c r="O42" s="38"/>
      <c r="P42" s="38"/>
      <c r="Q42" s="38"/>
    </row>
    <row r="43" spans="1:17" ht="22.5" x14ac:dyDescent="0.2">
      <c r="A43" s="36" t="str">
        <f t="shared" si="0"/>
        <v>0040</v>
      </c>
      <c r="B43" s="37" t="s">
        <v>19036</v>
      </c>
      <c r="C43" s="38" t="s">
        <v>12058</v>
      </c>
      <c r="D43" s="38" t="s">
        <v>19002</v>
      </c>
      <c r="E43" s="38" t="s">
        <v>1</v>
      </c>
      <c r="F43" s="44" t="s">
        <v>10671</v>
      </c>
      <c r="G43" s="32">
        <v>11250</v>
      </c>
      <c r="H43" s="38" t="s">
        <v>12058</v>
      </c>
      <c r="I43" s="38" t="s">
        <v>98</v>
      </c>
      <c r="J43" s="38" t="s">
        <v>98</v>
      </c>
      <c r="K43" s="38"/>
      <c r="L43" s="38" t="s">
        <v>98</v>
      </c>
      <c r="M43" s="38" t="s">
        <v>2591</v>
      </c>
      <c r="N43" s="38" t="s">
        <v>19035</v>
      </c>
      <c r="O43" s="38"/>
      <c r="P43" s="38"/>
      <c r="Q43" s="38"/>
    </row>
    <row r="44" spans="1:17" ht="22.5" x14ac:dyDescent="0.2">
      <c r="A44" s="36" t="str">
        <f t="shared" si="0"/>
        <v>0041</v>
      </c>
      <c r="B44" s="37" t="s">
        <v>19037</v>
      </c>
      <c r="C44" s="38" t="s">
        <v>12058</v>
      </c>
      <c r="D44" s="38" t="s">
        <v>19003</v>
      </c>
      <c r="E44" s="38" t="s">
        <v>1</v>
      </c>
      <c r="F44" s="44" t="s">
        <v>10689</v>
      </c>
      <c r="G44" s="32">
        <v>12000</v>
      </c>
      <c r="H44" s="38" t="s">
        <v>12058</v>
      </c>
      <c r="I44" s="38" t="s">
        <v>98</v>
      </c>
      <c r="J44" s="38" t="s">
        <v>99</v>
      </c>
      <c r="K44" s="38"/>
      <c r="L44" s="38" t="s">
        <v>98</v>
      </c>
      <c r="M44" s="38" t="s">
        <v>2591</v>
      </c>
      <c r="N44" s="38" t="s">
        <v>19029</v>
      </c>
      <c r="O44" s="38"/>
      <c r="P44" s="38"/>
      <c r="Q44" s="38"/>
    </row>
    <row r="45" spans="1:17" ht="22.5" x14ac:dyDescent="0.2">
      <c r="A45" s="36" t="str">
        <f t="shared" si="0"/>
        <v>0042</v>
      </c>
      <c r="B45" s="37" t="s">
        <v>19038</v>
      </c>
      <c r="C45" s="38" t="s">
        <v>12058</v>
      </c>
      <c r="D45" s="38" t="s">
        <v>19021</v>
      </c>
      <c r="E45" s="38" t="s">
        <v>1</v>
      </c>
      <c r="F45" s="44" t="s">
        <v>10689</v>
      </c>
      <c r="G45" s="32">
        <v>8000</v>
      </c>
      <c r="H45" s="38" t="s">
        <v>12058</v>
      </c>
      <c r="I45" s="38" t="s">
        <v>98</v>
      </c>
      <c r="J45" s="38" t="s">
        <v>99</v>
      </c>
      <c r="K45" s="38"/>
      <c r="L45" s="38" t="s">
        <v>98</v>
      </c>
      <c r="M45" s="38" t="s">
        <v>2591</v>
      </c>
      <c r="N45" s="38" t="s">
        <v>19030</v>
      </c>
      <c r="O45" s="38"/>
      <c r="P45" s="38"/>
      <c r="Q45" s="38"/>
    </row>
    <row r="46" spans="1:17" ht="22.5" x14ac:dyDescent="0.2">
      <c r="A46" s="36" t="str">
        <f t="shared" si="0"/>
        <v>0043</v>
      </c>
      <c r="B46" s="37" t="s">
        <v>19039</v>
      </c>
      <c r="C46" s="38" t="s">
        <v>12058</v>
      </c>
      <c r="D46" s="38" t="s">
        <v>19005</v>
      </c>
      <c r="E46" s="38" t="s">
        <v>0</v>
      </c>
      <c r="F46" s="44" t="s">
        <v>8986</v>
      </c>
      <c r="G46" s="32">
        <v>5000</v>
      </c>
      <c r="H46" s="38" t="s">
        <v>12058</v>
      </c>
      <c r="I46" s="38" t="s">
        <v>98</v>
      </c>
      <c r="J46" s="38" t="s">
        <v>99</v>
      </c>
      <c r="K46" s="38"/>
      <c r="L46" s="38" t="s">
        <v>98</v>
      </c>
      <c r="M46" s="38" t="s">
        <v>2591</v>
      </c>
      <c r="N46" s="38" t="s">
        <v>19040</v>
      </c>
      <c r="O46" s="38"/>
      <c r="P46" s="38"/>
      <c r="Q46" s="38"/>
    </row>
    <row r="47" spans="1:17" ht="22.5" x14ac:dyDescent="0.2">
      <c r="A47" s="36" t="str">
        <f t="shared" si="0"/>
        <v>0044</v>
      </c>
      <c r="B47" s="37" t="s">
        <v>19041</v>
      </c>
      <c r="C47" s="38" t="s">
        <v>12058</v>
      </c>
      <c r="D47" s="38" t="s">
        <v>19006</v>
      </c>
      <c r="E47" s="38" t="s">
        <v>18898</v>
      </c>
      <c r="F47" s="44" t="s">
        <v>6289</v>
      </c>
      <c r="G47" s="32">
        <v>7000</v>
      </c>
      <c r="H47" s="38" t="s">
        <v>12058</v>
      </c>
      <c r="I47" s="38" t="s">
        <v>98</v>
      </c>
      <c r="J47" s="38" t="s">
        <v>98</v>
      </c>
      <c r="K47" s="38"/>
      <c r="L47" s="38" t="s">
        <v>98</v>
      </c>
      <c r="M47" s="38" t="s">
        <v>2592</v>
      </c>
      <c r="N47" s="38" t="s">
        <v>19042</v>
      </c>
      <c r="O47" s="38"/>
      <c r="P47" s="38"/>
      <c r="Q47" s="38"/>
    </row>
    <row r="48" spans="1:17" ht="22.5" x14ac:dyDescent="0.2">
      <c r="A48" s="36" t="str">
        <f t="shared" si="0"/>
        <v>0045</v>
      </c>
      <c r="B48" s="37" t="s">
        <v>19043</v>
      </c>
      <c r="C48" s="38" t="s">
        <v>12058</v>
      </c>
      <c r="D48" s="38" t="s">
        <v>19007</v>
      </c>
      <c r="E48" s="38" t="s">
        <v>18898</v>
      </c>
      <c r="F48" s="44" t="s">
        <v>6289</v>
      </c>
      <c r="G48" s="32">
        <v>10000</v>
      </c>
      <c r="H48" s="38" t="s">
        <v>12058</v>
      </c>
      <c r="I48" s="38" t="s">
        <v>98</v>
      </c>
      <c r="J48" s="38" t="s">
        <v>98</v>
      </c>
      <c r="K48" s="38"/>
      <c r="L48" s="38" t="s">
        <v>98</v>
      </c>
      <c r="M48" s="38" t="s">
        <v>2592</v>
      </c>
      <c r="N48" s="38" t="s">
        <v>19042</v>
      </c>
      <c r="O48" s="38"/>
      <c r="P48" s="38"/>
      <c r="Q48" s="38"/>
    </row>
    <row r="49" spans="1:17" ht="22.5" x14ac:dyDescent="0.2">
      <c r="A49" s="36" t="str">
        <f t="shared" si="0"/>
        <v>0046</v>
      </c>
      <c r="B49" s="37" t="s">
        <v>19044</v>
      </c>
      <c r="C49" s="38" t="s">
        <v>12058</v>
      </c>
      <c r="D49" s="40" t="s">
        <v>19027</v>
      </c>
      <c r="E49" s="38" t="s">
        <v>1</v>
      </c>
      <c r="F49" s="44" t="s">
        <v>11429</v>
      </c>
      <c r="G49" s="32">
        <v>5000</v>
      </c>
      <c r="H49" s="38" t="s">
        <v>12058</v>
      </c>
      <c r="I49" s="38" t="s">
        <v>98</v>
      </c>
      <c r="J49" s="38" t="s">
        <v>98</v>
      </c>
      <c r="K49" s="38"/>
      <c r="L49" s="38" t="s">
        <v>98</v>
      </c>
      <c r="M49" s="38" t="s">
        <v>2593</v>
      </c>
      <c r="N49" s="38" t="s">
        <v>19045</v>
      </c>
      <c r="O49" s="38"/>
      <c r="P49" s="38"/>
      <c r="Q49" s="38"/>
    </row>
    <row r="50" spans="1:17" ht="22.5" x14ac:dyDescent="0.2">
      <c r="A50" s="36" t="str">
        <f t="shared" si="0"/>
        <v>0047</v>
      </c>
      <c r="B50" s="37" t="s">
        <v>19046</v>
      </c>
      <c r="C50" s="38" t="s">
        <v>12058</v>
      </c>
      <c r="D50" s="38" t="s">
        <v>19008</v>
      </c>
      <c r="E50" s="38" t="s">
        <v>18898</v>
      </c>
      <c r="F50" s="44" t="s">
        <v>8346</v>
      </c>
      <c r="G50" s="32">
        <v>11500</v>
      </c>
      <c r="H50" s="38" t="s">
        <v>12058</v>
      </c>
      <c r="I50" s="38" t="s">
        <v>98</v>
      </c>
      <c r="J50" s="38" t="s">
        <v>99</v>
      </c>
      <c r="K50" s="38"/>
      <c r="L50" s="38" t="s">
        <v>99</v>
      </c>
      <c r="M50" s="38" t="s">
        <v>2592</v>
      </c>
      <c r="N50" s="38" t="s">
        <v>19042</v>
      </c>
      <c r="O50" s="38"/>
      <c r="P50" s="38"/>
      <c r="Q50" s="38"/>
    </row>
    <row r="51" spans="1:17" s="35" customFormat="1" x14ac:dyDescent="0.2">
      <c r="A51" s="36" t="str">
        <f t="shared" si="0"/>
        <v>0048</v>
      </c>
      <c r="B51" s="37" t="s">
        <v>19048</v>
      </c>
      <c r="C51" s="38" t="s">
        <v>18894</v>
      </c>
      <c r="D51" s="38" t="s">
        <v>19024</v>
      </c>
      <c r="E51" s="38" t="s">
        <v>0</v>
      </c>
      <c r="F51" s="44" t="s">
        <v>9097</v>
      </c>
      <c r="G51" s="32">
        <v>80000</v>
      </c>
      <c r="H51" s="38" t="s">
        <v>2</v>
      </c>
      <c r="I51" s="38" t="s">
        <v>98</v>
      </c>
      <c r="J51" s="38" t="s">
        <v>98</v>
      </c>
      <c r="K51" s="38"/>
      <c r="L51" s="38" t="s">
        <v>98</v>
      </c>
      <c r="M51" s="38" t="s">
        <v>2594</v>
      </c>
      <c r="N51" s="38" t="s">
        <v>19035</v>
      </c>
      <c r="O51" s="38"/>
      <c r="P51" s="38" t="s">
        <v>98</v>
      </c>
      <c r="Q51" s="38" t="s">
        <v>98</v>
      </c>
    </row>
    <row r="52" spans="1:17" s="35" customFormat="1" ht="22.5" x14ac:dyDescent="0.2">
      <c r="A52" s="36" t="str">
        <f t="shared" si="0"/>
        <v>0049</v>
      </c>
      <c r="B52" s="37" t="s">
        <v>19049</v>
      </c>
      <c r="C52" s="38" t="s">
        <v>18894</v>
      </c>
      <c r="D52" s="38" t="s">
        <v>19009</v>
      </c>
      <c r="E52" s="38" t="s">
        <v>0</v>
      </c>
      <c r="F52" s="44" t="s">
        <v>9160</v>
      </c>
      <c r="G52" s="32">
        <v>65000</v>
      </c>
      <c r="H52" s="38" t="s">
        <v>2</v>
      </c>
      <c r="I52" s="38" t="s">
        <v>98</v>
      </c>
      <c r="J52" s="38" t="s">
        <v>99</v>
      </c>
      <c r="K52" s="38"/>
      <c r="L52" s="38" t="s">
        <v>98</v>
      </c>
      <c r="M52" s="38" t="s">
        <v>2592</v>
      </c>
      <c r="N52" s="38" t="s">
        <v>19035</v>
      </c>
      <c r="O52" s="38"/>
      <c r="P52" s="38" t="s">
        <v>98</v>
      </c>
      <c r="Q52" s="38" t="s">
        <v>98</v>
      </c>
    </row>
    <row r="53" spans="1:17" s="35" customFormat="1" ht="22.5" x14ac:dyDescent="0.2">
      <c r="A53" s="36" t="str">
        <f t="shared" si="0"/>
        <v>0050</v>
      </c>
      <c r="B53" s="37" t="s">
        <v>19050</v>
      </c>
      <c r="C53" s="38" t="s">
        <v>18894</v>
      </c>
      <c r="D53" s="38" t="s">
        <v>19010</v>
      </c>
      <c r="E53" s="38" t="s">
        <v>0</v>
      </c>
      <c r="F53" s="44" t="s">
        <v>9269</v>
      </c>
      <c r="G53" s="32">
        <v>250000</v>
      </c>
      <c r="H53" s="38" t="s">
        <v>2</v>
      </c>
      <c r="I53" s="38" t="s">
        <v>98</v>
      </c>
      <c r="J53" s="38" t="s">
        <v>98</v>
      </c>
      <c r="K53" s="38"/>
      <c r="L53" s="38" t="s">
        <v>98</v>
      </c>
      <c r="M53" s="38" t="s">
        <v>2591</v>
      </c>
      <c r="N53" s="38" t="s">
        <v>19029</v>
      </c>
      <c r="O53" s="38"/>
      <c r="P53" s="38" t="s">
        <v>98</v>
      </c>
      <c r="Q53" s="38" t="s">
        <v>98</v>
      </c>
    </row>
    <row r="54" spans="1:17" ht="22.5" x14ac:dyDescent="0.2">
      <c r="A54" s="36" t="str">
        <f t="shared" si="0"/>
        <v>0051</v>
      </c>
      <c r="B54" s="37" t="s">
        <v>19047</v>
      </c>
      <c r="C54" s="38" t="s">
        <v>12058</v>
      </c>
      <c r="D54" s="38" t="s">
        <v>19072</v>
      </c>
      <c r="E54" s="38" t="s">
        <v>1</v>
      </c>
      <c r="F54" s="44" t="s">
        <v>10671</v>
      </c>
      <c r="G54" s="32">
        <v>30900</v>
      </c>
      <c r="H54" s="38" t="s">
        <v>12058</v>
      </c>
      <c r="I54" s="38" t="s">
        <v>98</v>
      </c>
      <c r="J54" s="38" t="s">
        <v>98</v>
      </c>
      <c r="K54" s="38"/>
      <c r="L54" s="38" t="s">
        <v>98</v>
      </c>
      <c r="M54" s="38" t="s">
        <v>2594</v>
      </c>
      <c r="N54" s="38" t="s">
        <v>18978</v>
      </c>
      <c r="O54" s="38"/>
      <c r="P54" s="38"/>
      <c r="Q54" s="38"/>
    </row>
    <row r="55" spans="1:17" ht="22.5" x14ac:dyDescent="0.2">
      <c r="A55" s="36" t="str">
        <f>IF(LEN(B55)&gt;0,TEXT(ROW(B55)-3,"0000"),(IF(LEN(B56)&gt;0,"unesite ev. broj nabave i ostale podatke","")))</f>
        <v>0052</v>
      </c>
      <c r="B55" s="37" t="s">
        <v>19051</v>
      </c>
      <c r="C55" s="38" t="s">
        <v>12058</v>
      </c>
      <c r="D55" s="38" t="s">
        <v>19011</v>
      </c>
      <c r="E55" s="38" t="s">
        <v>1</v>
      </c>
      <c r="F55" s="44" t="s">
        <v>10671</v>
      </c>
      <c r="G55" s="32">
        <v>10000</v>
      </c>
      <c r="H55" s="38" t="s">
        <v>12058</v>
      </c>
      <c r="I55" s="38" t="s">
        <v>98</v>
      </c>
      <c r="J55" s="38" t="s">
        <v>98</v>
      </c>
      <c r="K55" s="38"/>
      <c r="L55" s="38" t="s">
        <v>98</v>
      </c>
      <c r="M55" s="38" t="s">
        <v>2594</v>
      </c>
      <c r="N55" s="38" t="s">
        <v>19053</v>
      </c>
      <c r="O55" s="38"/>
      <c r="P55" s="38"/>
      <c r="Q55" s="38"/>
    </row>
    <row r="56" spans="1:17" ht="22.5" x14ac:dyDescent="0.2">
      <c r="A56" s="36" t="str">
        <f t="shared" si="0"/>
        <v>0053</v>
      </c>
      <c r="B56" s="37" t="s">
        <v>19052</v>
      </c>
      <c r="C56" s="38" t="s">
        <v>12058</v>
      </c>
      <c r="D56" s="38" t="s">
        <v>19012</v>
      </c>
      <c r="E56" s="38" t="s">
        <v>1</v>
      </c>
      <c r="F56" s="44" t="s">
        <v>10671</v>
      </c>
      <c r="G56" s="32">
        <v>10000</v>
      </c>
      <c r="H56" s="38" t="s">
        <v>12058</v>
      </c>
      <c r="I56" s="38" t="s">
        <v>98</v>
      </c>
      <c r="J56" s="38" t="s">
        <v>98</v>
      </c>
      <c r="K56" s="38"/>
      <c r="L56" s="38" t="s">
        <v>98</v>
      </c>
      <c r="M56" s="38" t="s">
        <v>2591</v>
      </c>
      <c r="N56" s="38" t="s">
        <v>18979</v>
      </c>
      <c r="O56" s="38"/>
      <c r="P56" s="38"/>
      <c r="Q56" s="38"/>
    </row>
    <row r="57" spans="1:17" s="35" customFormat="1" ht="22.5" x14ac:dyDescent="0.2">
      <c r="A57" s="36" t="str">
        <f t="shared" si="0"/>
        <v>0054</v>
      </c>
      <c r="B57" s="37" t="s">
        <v>19054</v>
      </c>
      <c r="C57" s="38" t="s">
        <v>18894</v>
      </c>
      <c r="D57" s="38" t="s">
        <v>18999</v>
      </c>
      <c r="E57" s="38" t="s">
        <v>0</v>
      </c>
      <c r="F57" s="44" t="s">
        <v>9097</v>
      </c>
      <c r="G57" s="32">
        <v>60000</v>
      </c>
      <c r="H57" s="38" t="s">
        <v>2</v>
      </c>
      <c r="I57" s="38" t="s">
        <v>98</v>
      </c>
      <c r="J57" s="38" t="s">
        <v>98</v>
      </c>
      <c r="K57" s="38"/>
      <c r="L57" s="38" t="s">
        <v>98</v>
      </c>
      <c r="M57" s="38" t="s">
        <v>2594</v>
      </c>
      <c r="N57" s="38" t="s">
        <v>19035</v>
      </c>
      <c r="O57" s="38"/>
      <c r="P57" s="38" t="s">
        <v>98</v>
      </c>
      <c r="Q57" s="38" t="s">
        <v>98</v>
      </c>
    </row>
    <row r="58" spans="1:17" ht="22.5" x14ac:dyDescent="0.2">
      <c r="A58" s="36" t="str">
        <f t="shared" si="0"/>
        <v>0055</v>
      </c>
      <c r="B58" s="37" t="s">
        <v>19055</v>
      </c>
      <c r="C58" s="38" t="s">
        <v>12058</v>
      </c>
      <c r="D58" s="38" t="s">
        <v>19013</v>
      </c>
      <c r="E58" s="38" t="s">
        <v>0</v>
      </c>
      <c r="F58" s="44" t="s">
        <v>8989</v>
      </c>
      <c r="G58" s="32">
        <v>28000</v>
      </c>
      <c r="H58" s="38" t="s">
        <v>12058</v>
      </c>
      <c r="I58" s="38" t="s">
        <v>98</v>
      </c>
      <c r="J58" s="38" t="s">
        <v>98</v>
      </c>
      <c r="K58" s="38"/>
      <c r="L58" s="38" t="s">
        <v>98</v>
      </c>
      <c r="M58" s="38" t="s">
        <v>2591</v>
      </c>
      <c r="N58" s="38" t="s">
        <v>19056</v>
      </c>
      <c r="O58" s="38"/>
      <c r="P58" s="38"/>
      <c r="Q58" s="38"/>
    </row>
    <row r="59" spans="1:17" ht="22.5" x14ac:dyDescent="0.2">
      <c r="A59" s="36" t="str">
        <f t="shared" si="0"/>
        <v>0056</v>
      </c>
      <c r="B59" s="37" t="s">
        <v>19057</v>
      </c>
      <c r="C59" s="38" t="s">
        <v>12058</v>
      </c>
      <c r="D59" s="38" t="s">
        <v>19014</v>
      </c>
      <c r="E59" s="38" t="s">
        <v>0</v>
      </c>
      <c r="F59" s="39" t="s">
        <v>8986</v>
      </c>
      <c r="G59" s="32">
        <v>25000</v>
      </c>
      <c r="H59" s="38" t="s">
        <v>12058</v>
      </c>
      <c r="I59" s="38" t="s">
        <v>98</v>
      </c>
      <c r="J59" s="38" t="s">
        <v>98</v>
      </c>
      <c r="K59" s="38"/>
      <c r="L59" s="38" t="s">
        <v>98</v>
      </c>
      <c r="M59" s="38" t="s">
        <v>2591</v>
      </c>
      <c r="N59" s="38" t="s">
        <v>19056</v>
      </c>
      <c r="O59" s="38"/>
      <c r="P59" s="38"/>
      <c r="Q59" s="38"/>
    </row>
    <row r="60" spans="1:17" ht="22.5" x14ac:dyDescent="0.2">
      <c r="A60" s="36" t="str">
        <f t="shared" si="0"/>
        <v>0057</v>
      </c>
      <c r="B60" s="37" t="s">
        <v>19058</v>
      </c>
      <c r="C60" s="38" t="s">
        <v>12058</v>
      </c>
      <c r="D60" s="38" t="s">
        <v>19015</v>
      </c>
      <c r="E60" s="38" t="s">
        <v>18898</v>
      </c>
      <c r="F60" s="44" t="s">
        <v>6902</v>
      </c>
      <c r="G60" s="32">
        <v>5000</v>
      </c>
      <c r="H60" s="38" t="s">
        <v>12058</v>
      </c>
      <c r="I60" s="38" t="s">
        <v>98</v>
      </c>
      <c r="J60" s="38" t="s">
        <v>99</v>
      </c>
      <c r="K60" s="38"/>
      <c r="L60" s="38" t="s">
        <v>98</v>
      </c>
      <c r="M60" s="38" t="s">
        <v>2592</v>
      </c>
      <c r="N60" s="38" t="s">
        <v>19056</v>
      </c>
      <c r="O60" s="38"/>
      <c r="P60" s="38"/>
      <c r="Q60" s="38"/>
    </row>
    <row r="61" spans="1:17" ht="22.5" x14ac:dyDescent="0.2">
      <c r="A61" s="36" t="str">
        <f t="shared" si="0"/>
        <v>0058</v>
      </c>
      <c r="B61" s="37" t="s">
        <v>19059</v>
      </c>
      <c r="C61" s="38" t="s">
        <v>12058</v>
      </c>
      <c r="D61" s="38" t="s">
        <v>19016</v>
      </c>
      <c r="E61" s="38" t="s">
        <v>1</v>
      </c>
      <c r="F61" s="44" t="s">
        <v>10671</v>
      </c>
      <c r="G61" s="32">
        <v>5000</v>
      </c>
      <c r="H61" s="38" t="s">
        <v>12058</v>
      </c>
      <c r="I61" s="38" t="s">
        <v>98</v>
      </c>
      <c r="J61" s="38" t="s">
        <v>98</v>
      </c>
      <c r="K61" s="38"/>
      <c r="L61" s="38" t="s">
        <v>98</v>
      </c>
      <c r="M61" s="38" t="s">
        <v>2593</v>
      </c>
      <c r="N61" s="38" t="s">
        <v>19060</v>
      </c>
      <c r="O61" s="38"/>
      <c r="P61" s="38"/>
      <c r="Q61" s="38"/>
    </row>
    <row r="62" spans="1:17" s="35" customFormat="1" ht="22.5" x14ac:dyDescent="0.2">
      <c r="A62" s="36" t="str">
        <f t="shared" si="0"/>
        <v>0059</v>
      </c>
      <c r="B62" s="37" t="s">
        <v>19063</v>
      </c>
      <c r="C62" s="38" t="s">
        <v>18894</v>
      </c>
      <c r="D62" s="40" t="s">
        <v>19062</v>
      </c>
      <c r="E62" s="38" t="s">
        <v>0</v>
      </c>
      <c r="F62" s="44" t="s">
        <v>8982</v>
      </c>
      <c r="G62" s="32">
        <v>200000</v>
      </c>
      <c r="H62" s="38" t="s">
        <v>2</v>
      </c>
      <c r="I62" s="38" t="s">
        <v>98</v>
      </c>
      <c r="J62" s="38" t="s">
        <v>99</v>
      </c>
      <c r="K62" s="38"/>
      <c r="L62" s="38" t="s">
        <v>98</v>
      </c>
      <c r="M62" s="38" t="s">
        <v>2592</v>
      </c>
      <c r="N62" s="38" t="s">
        <v>19040</v>
      </c>
      <c r="O62" s="38"/>
      <c r="P62" s="38" t="s">
        <v>98</v>
      </c>
      <c r="Q62" s="38" t="s">
        <v>98</v>
      </c>
    </row>
    <row r="63" spans="1:17" ht="22.5" x14ac:dyDescent="0.2">
      <c r="A63" s="10" t="str">
        <f t="shared" si="0"/>
        <v>0060</v>
      </c>
      <c r="B63" s="25" t="s">
        <v>19061</v>
      </c>
      <c r="C63" s="8" t="s">
        <v>12058</v>
      </c>
      <c r="D63" s="8" t="s">
        <v>19017</v>
      </c>
      <c r="E63" s="8" t="s">
        <v>1</v>
      </c>
      <c r="F63" s="31" t="s">
        <v>10671</v>
      </c>
      <c r="G63" s="9">
        <v>20000</v>
      </c>
      <c r="H63" s="8" t="s">
        <v>12058</v>
      </c>
      <c r="I63" s="8" t="s">
        <v>98</v>
      </c>
      <c r="J63" s="8" t="s">
        <v>98</v>
      </c>
      <c r="K63" s="8"/>
      <c r="L63" s="8" t="s">
        <v>98</v>
      </c>
      <c r="M63" s="8" t="s">
        <v>2591</v>
      </c>
      <c r="N63" s="8" t="s">
        <v>19035</v>
      </c>
      <c r="O63" s="8"/>
      <c r="P63" s="8"/>
      <c r="Q63" s="8"/>
    </row>
    <row r="64" spans="1:17" ht="22.5" x14ac:dyDescent="0.2">
      <c r="A64" s="10" t="str">
        <f t="shared" si="0"/>
        <v>0061</v>
      </c>
      <c r="B64" s="25" t="s">
        <v>19064</v>
      </c>
      <c r="C64" s="8" t="s">
        <v>12058</v>
      </c>
      <c r="D64" s="8" t="s">
        <v>19018</v>
      </c>
      <c r="E64" s="8" t="s">
        <v>1</v>
      </c>
      <c r="F64" s="31" t="s">
        <v>10817</v>
      </c>
      <c r="G64" s="9">
        <v>20000</v>
      </c>
      <c r="H64" s="8" t="s">
        <v>12058</v>
      </c>
      <c r="I64" s="8" t="s">
        <v>98</v>
      </c>
      <c r="J64" s="8" t="s">
        <v>98</v>
      </c>
      <c r="K64" s="8"/>
      <c r="L64" s="8" t="s">
        <v>98</v>
      </c>
      <c r="M64" s="8" t="s">
        <v>2591</v>
      </c>
      <c r="N64" s="8" t="s">
        <v>19035</v>
      </c>
      <c r="O64" s="8"/>
      <c r="P64" s="8"/>
      <c r="Q64" s="8"/>
    </row>
    <row r="65" spans="1:17" ht="22.5" x14ac:dyDescent="0.2">
      <c r="A65" s="10" t="str">
        <f t="shared" si="0"/>
        <v>0062</v>
      </c>
      <c r="B65" s="25" t="s">
        <v>19065</v>
      </c>
      <c r="C65" s="8" t="s">
        <v>12058</v>
      </c>
      <c r="D65" s="8" t="s">
        <v>19019</v>
      </c>
      <c r="E65" s="8" t="s">
        <v>1</v>
      </c>
      <c r="F65" s="31" t="s">
        <v>10817</v>
      </c>
      <c r="G65" s="9">
        <v>9000</v>
      </c>
      <c r="H65" s="8" t="s">
        <v>12058</v>
      </c>
      <c r="I65" s="8" t="s">
        <v>98</v>
      </c>
      <c r="J65" s="8" t="s">
        <v>98</v>
      </c>
      <c r="K65" s="8"/>
      <c r="L65" s="8" t="s">
        <v>98</v>
      </c>
      <c r="M65" s="8" t="s">
        <v>2591</v>
      </c>
      <c r="N65" s="8" t="s">
        <v>19035</v>
      </c>
      <c r="O65" s="8"/>
      <c r="P65" s="8"/>
      <c r="Q65" s="8"/>
    </row>
    <row r="66" spans="1:17" ht="22.5" x14ac:dyDescent="0.2">
      <c r="A66" s="10" t="str">
        <f t="shared" si="0"/>
        <v>0063</v>
      </c>
      <c r="B66" s="25" t="s">
        <v>19066</v>
      </c>
      <c r="C66" s="8" t="s">
        <v>12058</v>
      </c>
      <c r="D66" s="8" t="s">
        <v>19020</v>
      </c>
      <c r="E66" s="8" t="s">
        <v>1</v>
      </c>
      <c r="F66" s="31" t="s">
        <v>10671</v>
      </c>
      <c r="G66" s="9">
        <v>25000</v>
      </c>
      <c r="H66" s="8" t="s">
        <v>12058</v>
      </c>
      <c r="I66" s="8" t="s">
        <v>98</v>
      </c>
      <c r="J66" s="8" t="s">
        <v>99</v>
      </c>
      <c r="K66" s="8"/>
      <c r="L66" s="8" t="s">
        <v>98</v>
      </c>
      <c r="M66" s="8" t="s">
        <v>2593</v>
      </c>
      <c r="N66" s="8" t="s">
        <v>19035</v>
      </c>
      <c r="O66" s="8"/>
      <c r="P66" s="8"/>
      <c r="Q66" s="8"/>
    </row>
    <row r="67" spans="1:17" ht="22.5" x14ac:dyDescent="0.2">
      <c r="A67" s="10" t="str">
        <f t="shared" ref="A67:A130" si="1">IF(LEN(B67)&gt;0,TEXT(ROW(B67)-3,"0000"),(IF(LEN(B68)&gt;0,"unesite ev. broj nabave i ostale podatke","")))</f>
        <v>0064</v>
      </c>
      <c r="B67" s="25" t="s">
        <v>19068</v>
      </c>
      <c r="C67" s="8" t="s">
        <v>12058</v>
      </c>
      <c r="D67" s="8" t="s">
        <v>19022</v>
      </c>
      <c r="E67" s="8" t="s">
        <v>1</v>
      </c>
      <c r="F67" s="31" t="s">
        <v>11774</v>
      </c>
      <c r="G67" s="9">
        <v>8000</v>
      </c>
      <c r="H67" s="8" t="s">
        <v>12058</v>
      </c>
      <c r="I67" s="8" t="s">
        <v>98</v>
      </c>
      <c r="J67" s="8" t="s">
        <v>99</v>
      </c>
      <c r="K67" s="8"/>
      <c r="L67" s="8" t="s">
        <v>98</v>
      </c>
      <c r="M67" s="8" t="s">
        <v>2592</v>
      </c>
      <c r="N67" s="8" t="s">
        <v>19035</v>
      </c>
      <c r="O67" s="8"/>
      <c r="P67" s="8"/>
      <c r="Q67" s="8"/>
    </row>
    <row r="68" spans="1:17" ht="22.5" x14ac:dyDescent="0.2">
      <c r="A68" s="10" t="str">
        <f t="shared" si="1"/>
        <v>0065</v>
      </c>
      <c r="B68" s="25" t="s">
        <v>19069</v>
      </c>
      <c r="C68" s="8" t="s">
        <v>12058</v>
      </c>
      <c r="D68" s="8" t="s">
        <v>19023</v>
      </c>
      <c r="E68" s="8" t="s">
        <v>1</v>
      </c>
      <c r="F68" s="31" t="s">
        <v>10671</v>
      </c>
      <c r="G68" s="9">
        <v>10000</v>
      </c>
      <c r="H68" s="8" t="s">
        <v>12058</v>
      </c>
      <c r="I68" s="8" t="s">
        <v>98</v>
      </c>
      <c r="J68" s="8" t="s">
        <v>98</v>
      </c>
      <c r="K68" s="8"/>
      <c r="L68" s="8" t="s">
        <v>98</v>
      </c>
      <c r="M68" s="8" t="s">
        <v>2591</v>
      </c>
      <c r="N68" s="8" t="s">
        <v>19060</v>
      </c>
      <c r="O68" s="8"/>
      <c r="P68" s="8"/>
      <c r="Q68" s="8"/>
    </row>
    <row r="69" spans="1:17" ht="22.5" x14ac:dyDescent="0.2">
      <c r="A69" s="10" t="str">
        <f t="shared" si="1"/>
        <v>0066</v>
      </c>
      <c r="B69" s="25" t="s">
        <v>19070</v>
      </c>
      <c r="C69" s="8" t="s">
        <v>12058</v>
      </c>
      <c r="D69" s="8" t="s">
        <v>19025</v>
      </c>
      <c r="E69" s="8" t="s">
        <v>0</v>
      </c>
      <c r="F69" s="31" t="s">
        <v>9305</v>
      </c>
      <c r="G69" s="9">
        <v>50000</v>
      </c>
      <c r="H69" s="8" t="s">
        <v>12058</v>
      </c>
      <c r="I69" s="8" t="s">
        <v>98</v>
      </c>
      <c r="J69" s="8" t="s">
        <v>98</v>
      </c>
      <c r="K69" s="8"/>
      <c r="L69" s="8" t="s">
        <v>98</v>
      </c>
      <c r="M69" s="8" t="s">
        <v>2592</v>
      </c>
      <c r="N69" s="8" t="s">
        <v>19040</v>
      </c>
      <c r="O69" s="8"/>
      <c r="P69" s="8"/>
      <c r="Q69" s="8"/>
    </row>
    <row r="70" spans="1:17" ht="22.5" x14ac:dyDescent="0.2">
      <c r="A70" s="10" t="str">
        <f t="shared" si="1"/>
        <v>0067</v>
      </c>
      <c r="B70" s="25" t="s">
        <v>19067</v>
      </c>
      <c r="C70" s="8" t="s">
        <v>12058</v>
      </c>
      <c r="D70" s="8" t="s">
        <v>19026</v>
      </c>
      <c r="E70" s="8" t="s">
        <v>1</v>
      </c>
      <c r="F70" s="31" t="s">
        <v>10671</v>
      </c>
      <c r="G70" s="9">
        <v>6000</v>
      </c>
      <c r="H70" s="8" t="s">
        <v>12058</v>
      </c>
      <c r="I70" s="8" t="s">
        <v>98</v>
      </c>
      <c r="J70" s="8" t="s">
        <v>98</v>
      </c>
      <c r="K70" s="8"/>
      <c r="L70" s="8" t="s">
        <v>98</v>
      </c>
      <c r="M70" s="8" t="s">
        <v>2592</v>
      </c>
      <c r="N70" s="8" t="s">
        <v>19035</v>
      </c>
      <c r="O70" s="8"/>
      <c r="P70" s="8"/>
      <c r="Q70" s="8"/>
    </row>
    <row r="71" spans="1:17" ht="22.5" x14ac:dyDescent="0.2">
      <c r="A71" s="10" t="str">
        <f t="shared" si="1"/>
        <v>0068</v>
      </c>
      <c r="B71" s="25" t="s">
        <v>19071</v>
      </c>
      <c r="C71" s="8" t="s">
        <v>12058</v>
      </c>
      <c r="D71" s="8" t="s">
        <v>19004</v>
      </c>
      <c r="E71" s="8" t="s">
        <v>1</v>
      </c>
      <c r="F71" s="31" t="s">
        <v>10671</v>
      </c>
      <c r="G71" s="9">
        <v>10000</v>
      </c>
      <c r="H71" s="8" t="s">
        <v>12058</v>
      </c>
      <c r="I71" s="8" t="s">
        <v>98</v>
      </c>
      <c r="J71" s="8" t="s">
        <v>98</v>
      </c>
      <c r="K71" s="8"/>
      <c r="L71" s="8" t="s">
        <v>99</v>
      </c>
      <c r="M71" s="8" t="s">
        <v>2591</v>
      </c>
      <c r="N71" s="8" t="s">
        <v>19045</v>
      </c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33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33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33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33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33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33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33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33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33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33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33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33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34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33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34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33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ref="A131:A194" si="2">IF(LEN(B131)&gt;0,TEXT(ROW(B131)-3,"0000"),(IF(LEN(B132)&gt;0,"unesite ev. broj nabave i ostale podatke","")))</f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2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2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ref="A195:A258" si="3">IF(LEN(B195)&gt;0,TEXT(ROW(B195)-3,"0000"),(IF(LEN(B196)&gt;0,"unesite ev. broj nabave i ostale podatke","")))</f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3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3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ref="A259:A322" si="4">IF(LEN(B259)&gt;0,TEXT(ROW(B259)-3,"0000"),(IF(LEN(B260)&gt;0,"unesite ev. broj nabave i ostale podatke","")))</f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4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4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ref="A323:A386" si="5">IF(LEN(B323)&gt;0,TEXT(ROW(B323)-3,"0000"),(IF(LEN(B324)&gt;0,"unesite ev. broj nabave i ostale podatke","")))</f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ref="A387:A450" si="6">IF(LEN(B387)&gt;0,TEXT(ROW(B387)-3,"0000"),(IF(LEN(B388)&gt;0,"unesite ev. broj nabave i ostale podatke","")))</f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ref="A451:A514" si="7">IF(LEN(B451)&gt;0,TEXT(ROW(B451)-3,"0000"),(IF(LEN(B452)&gt;0,"unesite ev. broj nabave i ostale podatke","")))</f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ref="A515:A578" si="8">IF(LEN(B515)&gt;0,TEXT(ROW(B515)-3,"0000"),(IF(LEN(B516)&gt;0,"unesite ev. broj nabave i ostale podatke","")))</f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ref="A579:A642" si="9">IF(LEN(B579)&gt;0,TEXT(ROW(B579)-3,"0000"),(IF(LEN(B580)&gt;0,"unesite ev. broj nabave i ostale podatke","")))</f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ref="A643:A706" si="10">IF(LEN(B643)&gt;0,TEXT(ROW(B643)-3,"0000"),(IF(LEN(B644)&gt;0,"unesite ev. broj nabave i ostale podatke","")))</f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ref="A707:A770" si="11">IF(LEN(B707)&gt;0,TEXT(ROW(B707)-3,"0000"),(IF(LEN(B708)&gt;0,"unesite ev. broj nabave i ostale podatke","")))</f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ref="A771:A834" si="12">IF(LEN(B771)&gt;0,TEXT(ROW(B771)-3,"0000"),(IF(LEN(B772)&gt;0,"unesite ev. broj nabave i ostale podatke","")))</f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ref="A835:A898" si="13">IF(LEN(B835)&gt;0,TEXT(ROW(B835)-3,"0000"),(IF(LEN(B836)&gt;0,"unesite ev. broj nabave i ostale podatke","")))</f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ref="A899:A962" si="14">IF(LEN(B899)&gt;0,TEXT(ROW(B899)-3,"0000"),(IF(LEN(B900)&gt;0,"unesite ev. broj nabave i ostale podatke","")))</f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ref="A963:A1026" si="15">IF(LEN(B963)&gt;0,TEXT(ROW(B963)-3,"0000"),(IF(LEN(B964)&gt;0,"unesite ev. broj nabave i ostale podatke","")))</f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10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10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ref="A1027:A1090" si="16">IF(LEN(B1027)&gt;0,TEXT(ROW(B1027)-3,"0000"),(IF(LEN(B1028)&gt;0,"unesite ev. broj nabave i ostale podatke","")))</f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ref="A1091:A1154" si="17">IF(LEN(B1091)&gt;0,TEXT(ROW(B1091)-3,"0000"),(IF(LEN(B1092)&gt;0,"unesite ev. broj nabave i ostale podatke","")))</f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ref="A1155:A1218" si="18">IF(LEN(B1155)&gt;0,TEXT(ROW(B1155)-3,"0000"),(IF(LEN(B1156)&gt;0,"unesite ev. broj nabave i ostale podatke","")))</f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F1194" s="19"/>
      <c r="H1194" s="8"/>
      <c r="I1194" s="8"/>
    </row>
    <row r="1195" spans="1:17" x14ac:dyDescent="0.2">
      <c r="A1195" s="10" t="str">
        <f t="shared" si="18"/>
        <v/>
      </c>
      <c r="B1195" s="25"/>
      <c r="C1195" s="10"/>
      <c r="F1195" s="19"/>
      <c r="H1195" s="8"/>
      <c r="I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ref="A1219:A1282" si="19">IF(LEN(B1219)&gt;0,TEXT(ROW(B1219)-3,"0000"),(IF(LEN(B1220)&gt;0,"unesite ev. broj nabave i ostale podatke","")))</f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9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si="19"/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ref="A1283:A1346" si="20">IF(LEN(B1283)&gt;0,TEXT(ROW(B1283)-3,"0000"),(IF(LEN(B1284)&gt;0,"unesite ev. broj nabave i ostale podatke","")))</f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20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si="20"/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ref="A1347:A1410" si="21">IF(LEN(B1347)&gt;0,TEXT(ROW(B1347)-3,"0000"),(IF(LEN(B1348)&gt;0,"unesite ev. broj nabave i ostale podatke","")))</f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1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si="21"/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ref="A1411:A1474" si="22">IF(LEN(B1411)&gt;0,TEXT(ROW(B1411)-3,"0000"),(IF(LEN(B1412)&gt;0,"unesite ev. broj nabave i ostale podatke","")))</f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2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si="22"/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ref="A1475:A1538" si="23">IF(LEN(B1475)&gt;0,TEXT(ROW(B1475)-3,"0000"),(IF(LEN(B1476)&gt;0,"unesite ev. broj nabave i ostale podatke","")))</f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3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si="23"/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ref="A1539:A1602" si="24">IF(LEN(B1539)&gt;0,TEXT(ROW(B1539)-3,"0000"),(IF(LEN(B1540)&gt;0,"unesite ev. broj nabave i ostale podatke","")))</f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4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si="24"/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ref="A1603:A1666" si="25">IF(LEN(B1603)&gt;0,TEXT(ROW(B1603)-3,"0000"),(IF(LEN(B1604)&gt;0,"unesite ev. broj nabave i ostale podatke","")))</f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5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si="25"/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ref="A1667:A1730" si="26">IF(LEN(B1667)&gt;0,TEXT(ROW(B1667)-3,"0000"),(IF(LEN(B1668)&gt;0,"unesite ev. broj nabave i ostale podatke","")))</f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6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si="26"/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ref="A1731:A1794" si="27">IF(LEN(B1731)&gt;0,TEXT(ROW(B1731)-3,"0000"),(IF(LEN(B1732)&gt;0,"unesite ev. broj nabave i ostale podatke","")))</f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7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si="27"/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ref="A1795:A1858" si="28">IF(LEN(B1795)&gt;0,TEXT(ROW(B1795)-3,"0000"),(IF(LEN(B1796)&gt;0,"unesite ev. broj nabave i ostale podatke","")))</f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8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si="28"/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ref="A1859:A1922" si="29">IF(LEN(B1859)&gt;0,TEXT(ROW(B1859)-3,"0000"),(IF(LEN(B1860)&gt;0,"unesite ev. broj nabave i ostale podatke","")))</f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9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si="29"/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ref="A1923:A1986" si="30">IF(LEN(B1923)&gt;0,TEXT(ROW(B1923)-3,"0000"),(IF(LEN(B1924)&gt;0,"unesite ev. broj nabave i ostale podatke","")))</f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30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si="30"/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ref="A1987:A2050" si="31">IF(LEN(B1987)&gt;0,TEXT(ROW(B1987)-3,"0000"),(IF(LEN(B1988)&gt;0,"unesite ev. broj nabave i ostale podatke","")))</f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1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si="31"/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ref="A2051:A2114" si="32">IF(LEN(B2051)&gt;0,TEXT(ROW(B2051)-3,"0000"),(IF(LEN(B2052)&gt;0,"unesite ev. broj nabave i ostale podatke","")))</f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2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si="32"/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ref="A2115:A2178" si="33">IF(LEN(B2115)&gt;0,TEXT(ROW(B2115)-3,"0000"),(IF(LEN(B2116)&gt;0,"unesite ev. broj nabave i ostale podatke","")))</f>
        <v/>
      </c>
      <c r="B2115" s="25"/>
      <c r="C2115" s="10"/>
      <c r="H2115" s="8"/>
      <c r="I2115" s="8"/>
    </row>
    <row r="2116" spans="1:9" x14ac:dyDescent="0.2">
      <c r="A2116" s="10" t="str">
        <f t="shared" si="33"/>
        <v/>
      </c>
      <c r="B2116" s="25"/>
      <c r="C2116" s="10"/>
      <c r="H2116" s="8"/>
      <c r="I2116" s="8"/>
    </row>
    <row r="2117" spans="1:9" x14ac:dyDescent="0.2">
      <c r="A2117" s="10" t="str">
        <f t="shared" si="33"/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ref="A2179:A2242" si="34">IF(LEN(B2179)&gt;0,TEXT(ROW(B2179)-3,"0000"),(IF(LEN(B2180)&gt;0,"unesite ev. broj nabave i ostale podatke","")))</f>
        <v/>
      </c>
      <c r="B2179" s="25"/>
      <c r="C2179" s="10"/>
      <c r="H2179" s="8"/>
      <c r="I2179" s="8"/>
    </row>
    <row r="2180" spans="1:9" x14ac:dyDescent="0.2">
      <c r="A2180" s="10" t="str">
        <f t="shared" si="34"/>
        <v/>
      </c>
      <c r="B2180" s="25"/>
      <c r="C2180" s="10"/>
      <c r="H2180" s="8"/>
      <c r="I2180" s="8"/>
    </row>
    <row r="2181" spans="1:9" x14ac:dyDescent="0.2">
      <c r="A2181" s="10" t="str">
        <f t="shared" si="34"/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ref="A2243:A2306" si="35">IF(LEN(B2243)&gt;0,TEXT(ROW(B2243)-3,"0000"),(IF(LEN(B2244)&gt;0,"unesite ev. broj nabave i ostale podatke","")))</f>
        <v/>
      </c>
      <c r="B2243" s="25"/>
      <c r="C2243" s="10"/>
      <c r="H2243" s="8"/>
      <c r="I2243" s="8"/>
    </row>
    <row r="2244" spans="1:9" x14ac:dyDescent="0.2">
      <c r="A2244" s="10" t="str">
        <f t="shared" si="35"/>
        <v/>
      </c>
      <c r="B2244" s="25"/>
      <c r="C2244" s="10"/>
      <c r="H2244" s="8"/>
      <c r="I2244" s="8"/>
    </row>
    <row r="2245" spans="1:9" x14ac:dyDescent="0.2">
      <c r="A2245" s="10" t="str">
        <f t="shared" si="35"/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ref="A2307:A2370" si="36">IF(LEN(B2307)&gt;0,TEXT(ROW(B2307)-3,"0000"),(IF(LEN(B2308)&gt;0,"unesite ev. broj nabave i ostale podatke","")))</f>
        <v/>
      </c>
      <c r="B2307" s="25"/>
      <c r="C2307" s="10"/>
      <c r="H2307" s="8"/>
      <c r="I2307" s="8"/>
    </row>
    <row r="2308" spans="1:9" x14ac:dyDescent="0.2">
      <c r="A2308" s="10" t="str">
        <f t="shared" si="36"/>
        <v/>
      </c>
      <c r="B2308" s="25"/>
      <c r="C2308" s="10"/>
      <c r="H2308" s="8"/>
      <c r="I2308" s="8"/>
    </row>
    <row r="2309" spans="1:9" x14ac:dyDescent="0.2">
      <c r="A2309" s="10" t="str">
        <f t="shared" si="36"/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ref="A2371:A2434" si="37">IF(LEN(B2371)&gt;0,TEXT(ROW(B2371)-3,"0000"),(IF(LEN(B2372)&gt;0,"unesite ev. broj nabave i ostale podatke","")))</f>
        <v/>
      </c>
      <c r="B2371" s="25"/>
      <c r="C2371" s="10"/>
      <c r="H2371" s="8"/>
      <c r="I2371" s="8"/>
    </row>
    <row r="2372" spans="1:9" x14ac:dyDescent="0.2">
      <c r="A2372" s="10" t="str">
        <f t="shared" si="37"/>
        <v/>
      </c>
      <c r="B2372" s="25"/>
      <c r="C2372" s="10"/>
      <c r="H2372" s="8"/>
      <c r="I2372" s="8"/>
    </row>
    <row r="2373" spans="1:9" x14ac:dyDescent="0.2">
      <c r="A2373" s="10" t="str">
        <f t="shared" si="37"/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ref="A2435:A2498" si="38">IF(LEN(B2435)&gt;0,TEXT(ROW(B2435)-3,"0000"),(IF(LEN(B2436)&gt;0,"unesite ev. broj nabave i ostale podatke","")))</f>
        <v/>
      </c>
      <c r="B2435" s="25"/>
      <c r="C2435" s="10"/>
      <c r="H2435" s="8"/>
      <c r="I2435" s="8"/>
    </row>
    <row r="2436" spans="1:9" x14ac:dyDescent="0.2">
      <c r="A2436" s="10" t="str">
        <f t="shared" si="38"/>
        <v/>
      </c>
      <c r="B2436" s="25"/>
      <c r="C2436" s="10"/>
      <c r="H2436" s="8"/>
      <c r="I2436" s="8"/>
    </row>
    <row r="2437" spans="1:9" x14ac:dyDescent="0.2">
      <c r="A2437" s="10" t="str">
        <f t="shared" si="38"/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ref="A2499:A2562" si="39">IF(LEN(B2499)&gt;0,TEXT(ROW(B2499)-3,"0000"),(IF(LEN(B2500)&gt;0,"unesite ev. broj nabave i ostale podatke","")))</f>
        <v/>
      </c>
      <c r="B2499" s="25"/>
      <c r="C2499" s="10"/>
      <c r="H2499" s="8"/>
      <c r="I2499" s="8"/>
    </row>
    <row r="2500" spans="1:9" x14ac:dyDescent="0.2">
      <c r="A2500" s="10" t="str">
        <f t="shared" si="39"/>
        <v/>
      </c>
      <c r="B2500" s="25"/>
      <c r="C2500" s="10"/>
      <c r="H2500" s="8"/>
      <c r="I2500" s="8"/>
    </row>
    <row r="2501" spans="1:9" x14ac:dyDescent="0.2">
      <c r="A2501" s="10" t="str">
        <f t="shared" si="39"/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ref="A2563:A2626" si="40">IF(LEN(B2563)&gt;0,TEXT(ROW(B2563)-3,"0000"),(IF(LEN(B2564)&gt;0,"unesite ev. broj nabave i ostale podatke","")))</f>
        <v/>
      </c>
      <c r="B2563" s="25"/>
      <c r="C2563" s="10"/>
      <c r="H2563" s="8"/>
      <c r="I2563" s="8"/>
    </row>
    <row r="2564" spans="1:9" x14ac:dyDescent="0.2">
      <c r="A2564" s="10" t="str">
        <f t="shared" si="40"/>
        <v/>
      </c>
      <c r="B2564" s="25"/>
      <c r="C2564" s="10"/>
      <c r="H2564" s="8"/>
      <c r="I2564" s="8"/>
    </row>
    <row r="2565" spans="1:9" x14ac:dyDescent="0.2">
      <c r="A2565" s="10" t="str">
        <f t="shared" si="40"/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ref="A2627:A2690" si="41">IF(LEN(B2627)&gt;0,TEXT(ROW(B2627)-3,"0000"),(IF(LEN(B2628)&gt;0,"unesite ev. broj nabave i ostale podatke","")))</f>
        <v/>
      </c>
      <c r="B2627" s="25"/>
      <c r="C2627" s="10"/>
      <c r="H2627" s="8"/>
      <c r="I2627" s="8"/>
    </row>
    <row r="2628" spans="1:9" x14ac:dyDescent="0.2">
      <c r="A2628" s="10" t="str">
        <f t="shared" si="41"/>
        <v/>
      </c>
      <c r="B2628" s="25"/>
      <c r="C2628" s="10"/>
      <c r="H2628" s="8"/>
      <c r="I2628" s="8"/>
    </row>
    <row r="2629" spans="1:9" x14ac:dyDescent="0.2">
      <c r="A2629" s="10" t="str">
        <f t="shared" si="41"/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ref="A2691:A2754" si="42">IF(LEN(B2691)&gt;0,TEXT(ROW(B2691)-3,"0000"),(IF(LEN(B2692)&gt;0,"unesite ev. broj nabave i ostale podatke","")))</f>
        <v/>
      </c>
      <c r="B2691" s="25"/>
      <c r="C2691" s="10"/>
      <c r="H2691" s="8"/>
      <c r="I2691" s="8"/>
    </row>
    <row r="2692" spans="1:9" x14ac:dyDescent="0.2">
      <c r="A2692" s="10" t="str">
        <f t="shared" si="42"/>
        <v/>
      </c>
      <c r="B2692" s="25"/>
      <c r="C2692" s="10"/>
      <c r="H2692" s="8"/>
      <c r="I2692" s="8"/>
    </row>
    <row r="2693" spans="1:9" x14ac:dyDescent="0.2">
      <c r="A2693" s="10" t="str">
        <f t="shared" si="42"/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ref="A2755:A2818" si="43">IF(LEN(B2755)&gt;0,TEXT(ROW(B2755)-3,"0000"),(IF(LEN(B2756)&gt;0,"unesite ev. broj nabave i ostale podatke","")))</f>
        <v/>
      </c>
      <c r="B2755" s="25"/>
      <c r="C2755" s="10"/>
      <c r="H2755" s="8"/>
      <c r="I2755" s="8"/>
    </row>
    <row r="2756" spans="1:9" x14ac:dyDescent="0.2">
      <c r="A2756" s="10" t="str">
        <f t="shared" si="43"/>
        <v/>
      </c>
      <c r="B2756" s="25"/>
      <c r="C2756" s="10"/>
      <c r="H2756" s="8"/>
      <c r="I2756" s="8"/>
    </row>
    <row r="2757" spans="1:9" x14ac:dyDescent="0.2">
      <c r="A2757" s="10" t="str">
        <f t="shared" si="43"/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ref="A2819:A2882" si="44">IF(LEN(B2819)&gt;0,TEXT(ROW(B2819)-3,"0000"),(IF(LEN(B2820)&gt;0,"unesite ev. broj nabave i ostale podatke","")))</f>
        <v/>
      </c>
      <c r="B2819" s="25"/>
      <c r="C2819" s="10"/>
      <c r="H2819" s="8"/>
      <c r="I2819" s="8"/>
    </row>
    <row r="2820" spans="1:9" x14ac:dyDescent="0.2">
      <c r="A2820" s="10" t="str">
        <f t="shared" si="44"/>
        <v/>
      </c>
      <c r="B2820" s="25"/>
      <c r="C2820" s="10"/>
      <c r="H2820" s="8"/>
      <c r="I2820" s="8"/>
    </row>
    <row r="2821" spans="1:9" x14ac:dyDescent="0.2">
      <c r="A2821" s="10" t="str">
        <f t="shared" si="44"/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ref="A2883:A2946" si="45">IF(LEN(B2883)&gt;0,TEXT(ROW(B2883)-3,"0000"),(IF(LEN(B2884)&gt;0,"unesite ev. broj nabave i ostale podatke","")))</f>
        <v/>
      </c>
      <c r="B2883" s="25"/>
      <c r="C2883" s="10"/>
      <c r="H2883" s="8"/>
      <c r="I2883" s="8"/>
    </row>
    <row r="2884" spans="1:9" x14ac:dyDescent="0.2">
      <c r="A2884" s="10" t="str">
        <f t="shared" si="45"/>
        <v/>
      </c>
      <c r="B2884" s="25"/>
      <c r="C2884" s="10"/>
      <c r="H2884" s="8"/>
      <c r="I2884" s="8"/>
    </row>
    <row r="2885" spans="1:9" x14ac:dyDescent="0.2">
      <c r="A2885" s="10" t="str">
        <f t="shared" si="45"/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ref="A2947:A3010" si="46">IF(LEN(B2947)&gt;0,TEXT(ROW(B2947)-3,"0000"),(IF(LEN(B2948)&gt;0,"unesite ev. broj nabave i ostale podatke","")))</f>
        <v/>
      </c>
      <c r="B2947" s="25"/>
      <c r="C2947" s="10"/>
      <c r="H2947" s="8"/>
      <c r="I2947" s="8"/>
    </row>
    <row r="2948" spans="1:9" x14ac:dyDescent="0.2">
      <c r="A2948" s="10" t="str">
        <f t="shared" si="46"/>
        <v/>
      </c>
      <c r="B2948" s="25"/>
      <c r="C2948" s="10"/>
      <c r="H2948" s="8"/>
      <c r="I2948" s="8"/>
    </row>
    <row r="2949" spans="1:9" x14ac:dyDescent="0.2">
      <c r="A2949" s="10" t="str">
        <f t="shared" si="46"/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ref="A3011:A3074" si="47">IF(LEN(B3011)&gt;0,TEXT(ROW(B3011)-3,"0000"),(IF(LEN(B3012)&gt;0,"unesite ev. broj nabave i ostale podatke","")))</f>
        <v/>
      </c>
      <c r="B3011" s="25"/>
      <c r="C3011" s="10"/>
      <c r="H3011" s="8"/>
      <c r="I3011" s="8"/>
    </row>
    <row r="3012" spans="1:9" x14ac:dyDescent="0.2">
      <c r="A3012" s="10" t="str">
        <f t="shared" si="47"/>
        <v/>
      </c>
      <c r="B3012" s="25"/>
      <c r="C3012" s="10"/>
      <c r="H3012" s="8"/>
      <c r="I3012" s="8"/>
    </row>
    <row r="3013" spans="1:9" x14ac:dyDescent="0.2">
      <c r="A3013" s="10" t="str">
        <f t="shared" si="47"/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ref="A3075:A3138" si="48">IF(LEN(B3075)&gt;0,TEXT(ROW(B3075)-3,"0000"),(IF(LEN(B3076)&gt;0,"unesite ev. broj nabave i ostale podatke","")))</f>
        <v/>
      </c>
      <c r="B3075" s="25"/>
      <c r="C3075" s="10"/>
      <c r="H3075" s="8"/>
      <c r="I3075" s="8"/>
    </row>
    <row r="3076" spans="1:9" x14ac:dyDescent="0.2">
      <c r="A3076" s="10" t="str">
        <f t="shared" si="48"/>
        <v/>
      </c>
      <c r="B3076" s="25"/>
      <c r="C3076" s="10"/>
      <c r="H3076" s="8"/>
      <c r="I3076" s="8"/>
    </row>
    <row r="3077" spans="1:9" x14ac:dyDescent="0.2">
      <c r="A3077" s="10" t="str">
        <f t="shared" si="48"/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ref="A3139:A3202" si="49">IF(LEN(B3139)&gt;0,TEXT(ROW(B3139)-3,"0000"),(IF(LEN(B3140)&gt;0,"unesite ev. broj nabave i ostale podatke","")))</f>
        <v/>
      </c>
      <c r="B3139" s="25"/>
      <c r="C3139" s="10"/>
      <c r="H3139" s="8"/>
      <c r="I3139" s="8"/>
    </row>
    <row r="3140" spans="1:9" x14ac:dyDescent="0.2">
      <c r="A3140" s="10" t="str">
        <f t="shared" si="49"/>
        <v/>
      </c>
      <c r="B3140" s="25"/>
      <c r="C3140" s="10"/>
      <c r="H3140" s="8"/>
      <c r="I3140" s="8"/>
    </row>
    <row r="3141" spans="1:9" x14ac:dyDescent="0.2">
      <c r="A3141" s="10" t="str">
        <f t="shared" si="49"/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ref="A3203:A3266" si="50">IF(LEN(B3203)&gt;0,TEXT(ROW(B3203)-3,"0000"),(IF(LEN(B3204)&gt;0,"unesite ev. broj nabave i ostale podatke","")))</f>
        <v/>
      </c>
      <c r="B3203" s="25"/>
      <c r="C3203" s="10"/>
      <c r="H3203" s="8"/>
      <c r="I3203" s="8"/>
    </row>
    <row r="3204" spans="1:9" x14ac:dyDescent="0.2">
      <c r="A3204" s="10" t="str">
        <f t="shared" si="50"/>
        <v/>
      </c>
      <c r="B3204" s="25"/>
      <c r="C3204" s="10"/>
      <c r="H3204" s="8"/>
      <c r="I3204" s="8"/>
    </row>
    <row r="3205" spans="1:9" x14ac:dyDescent="0.2">
      <c r="A3205" s="10" t="str">
        <f t="shared" si="50"/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ref="A3267:A3330" si="51">IF(LEN(B3267)&gt;0,TEXT(ROW(B3267)-3,"0000"),(IF(LEN(B3268)&gt;0,"unesite ev. broj nabave i ostale podatke","")))</f>
        <v/>
      </c>
      <c r="B3267" s="25"/>
      <c r="C3267" s="10"/>
      <c r="H3267" s="8"/>
      <c r="I3267" s="8"/>
    </row>
    <row r="3268" spans="1:9" x14ac:dyDescent="0.2">
      <c r="A3268" s="10" t="str">
        <f t="shared" si="51"/>
        <v/>
      </c>
      <c r="B3268" s="25"/>
      <c r="C3268" s="10"/>
      <c r="H3268" s="8"/>
      <c r="I3268" s="8"/>
    </row>
    <row r="3269" spans="1:9" x14ac:dyDescent="0.2">
      <c r="A3269" s="10" t="str">
        <f t="shared" si="51"/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ref="A3331:A3394" si="52">IF(LEN(B3331)&gt;0,TEXT(ROW(B3331)-3,"0000"),(IF(LEN(B3332)&gt;0,"unesite ev. broj nabave i ostale podatke","")))</f>
        <v/>
      </c>
      <c r="B3331" s="25"/>
      <c r="C3331" s="10"/>
      <c r="H3331" s="8"/>
      <c r="I3331" s="8"/>
    </row>
    <row r="3332" spans="1:9" x14ac:dyDescent="0.2">
      <c r="A3332" s="10" t="str">
        <f t="shared" si="52"/>
        <v/>
      </c>
      <c r="B3332" s="25"/>
      <c r="C3332" s="10"/>
      <c r="H3332" s="8"/>
      <c r="I3332" s="8"/>
    </row>
    <row r="3333" spans="1:9" x14ac:dyDescent="0.2">
      <c r="A3333" s="10" t="str">
        <f t="shared" si="52"/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ref="A3395:A3458" si="53">IF(LEN(B3395)&gt;0,TEXT(ROW(B3395)-3,"0000"),(IF(LEN(B3396)&gt;0,"unesite ev. broj nabave i ostale podatke","")))</f>
        <v/>
      </c>
      <c r="B3395" s="25"/>
      <c r="C3395" s="10"/>
      <c r="H3395" s="8"/>
      <c r="I3395" s="8"/>
    </row>
    <row r="3396" spans="1:9" x14ac:dyDescent="0.2">
      <c r="A3396" s="10" t="str">
        <f t="shared" si="53"/>
        <v/>
      </c>
      <c r="B3396" s="25"/>
      <c r="C3396" s="10"/>
      <c r="H3396" s="8"/>
      <c r="I3396" s="8"/>
    </row>
    <row r="3397" spans="1:9" x14ac:dyDescent="0.2">
      <c r="A3397" s="10" t="str">
        <f t="shared" si="53"/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ref="A3459:A3522" si="54">IF(LEN(B3459)&gt;0,TEXT(ROW(B3459)-3,"0000"),(IF(LEN(B3460)&gt;0,"unesite ev. broj nabave i ostale podatke","")))</f>
        <v/>
      </c>
      <c r="B3459" s="25"/>
      <c r="C3459" s="10"/>
      <c r="H3459" s="8"/>
      <c r="I3459" s="8"/>
    </row>
    <row r="3460" spans="1:9" x14ac:dyDescent="0.2">
      <c r="A3460" s="10" t="str">
        <f t="shared" si="54"/>
        <v/>
      </c>
      <c r="B3460" s="25"/>
      <c r="C3460" s="10"/>
      <c r="H3460" s="8"/>
      <c r="I3460" s="8"/>
    </row>
    <row r="3461" spans="1:9" x14ac:dyDescent="0.2">
      <c r="A3461" s="10" t="str">
        <f t="shared" si="54"/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ref="A3523:A3586" si="55">IF(LEN(B3523)&gt;0,TEXT(ROW(B3523)-3,"0000"),(IF(LEN(B3524)&gt;0,"unesite ev. broj nabave i ostale podatke","")))</f>
        <v/>
      </c>
      <c r="B3523" s="25"/>
      <c r="C3523" s="10"/>
      <c r="H3523" s="8"/>
      <c r="I3523" s="8"/>
    </row>
    <row r="3524" spans="1:9" x14ac:dyDescent="0.2">
      <c r="A3524" s="10" t="str">
        <f t="shared" si="55"/>
        <v/>
      </c>
      <c r="B3524" s="25"/>
      <c r="C3524" s="10"/>
      <c r="H3524" s="8"/>
      <c r="I3524" s="8"/>
    </row>
    <row r="3525" spans="1:9" x14ac:dyDescent="0.2">
      <c r="A3525" s="10" t="str">
        <f t="shared" si="55"/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ref="A3587:A3650" si="56">IF(LEN(B3587)&gt;0,TEXT(ROW(B3587)-3,"0000"),(IF(LEN(B3588)&gt;0,"unesite ev. broj nabave i ostale podatke","")))</f>
        <v/>
      </c>
      <c r="B3587" s="25"/>
      <c r="C3587" s="10"/>
      <c r="H3587" s="8"/>
      <c r="I3587" s="8"/>
    </row>
    <row r="3588" spans="1:9" x14ac:dyDescent="0.2">
      <c r="A3588" s="10" t="str">
        <f t="shared" si="56"/>
        <v/>
      </c>
      <c r="B3588" s="25"/>
      <c r="C3588" s="10"/>
      <c r="H3588" s="8"/>
      <c r="I3588" s="8"/>
    </row>
    <row r="3589" spans="1:9" x14ac:dyDescent="0.2">
      <c r="A3589" s="10" t="str">
        <f t="shared" si="56"/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ref="A3651:A3714" si="57">IF(LEN(B3651)&gt;0,TEXT(ROW(B3651)-3,"0000"),(IF(LEN(B3652)&gt;0,"unesite ev. broj nabave i ostale podatke","")))</f>
        <v/>
      </c>
      <c r="B3651" s="25"/>
      <c r="C3651" s="10"/>
      <c r="H3651" s="8"/>
      <c r="I3651" s="8"/>
    </row>
    <row r="3652" spans="1:9" x14ac:dyDescent="0.2">
      <c r="A3652" s="10" t="str">
        <f t="shared" si="57"/>
        <v/>
      </c>
      <c r="B3652" s="25"/>
      <c r="C3652" s="10"/>
      <c r="H3652" s="8"/>
      <c r="I3652" s="8"/>
    </row>
    <row r="3653" spans="1:9" x14ac:dyDescent="0.2">
      <c r="A3653" s="10" t="str">
        <f t="shared" si="57"/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ref="A3715:A3778" si="58">IF(LEN(B3715)&gt;0,TEXT(ROW(B3715)-3,"0000"),(IF(LEN(B3716)&gt;0,"unesite ev. broj nabave i ostale podatke","")))</f>
        <v/>
      </c>
      <c r="B3715" s="25"/>
      <c r="C3715" s="10"/>
      <c r="H3715" s="8"/>
      <c r="I3715" s="8"/>
    </row>
    <row r="3716" spans="1:9" x14ac:dyDescent="0.2">
      <c r="A3716" s="10" t="str">
        <f t="shared" si="58"/>
        <v/>
      </c>
      <c r="B3716" s="25"/>
      <c r="C3716" s="10"/>
      <c r="H3716" s="8"/>
      <c r="I3716" s="8"/>
    </row>
    <row r="3717" spans="1:9" x14ac:dyDescent="0.2">
      <c r="A3717" s="10" t="str">
        <f t="shared" si="58"/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ref="A3779:A3842" si="59">IF(LEN(B3779)&gt;0,TEXT(ROW(B3779)-3,"0000"),(IF(LEN(B3780)&gt;0,"unesite ev. broj nabave i ostale podatke","")))</f>
        <v/>
      </c>
      <c r="B3779" s="25"/>
      <c r="C3779" s="10"/>
      <c r="H3779" s="8"/>
      <c r="I3779" s="8"/>
    </row>
    <row r="3780" spans="1:9" x14ac:dyDescent="0.2">
      <c r="A3780" s="10" t="str">
        <f t="shared" si="59"/>
        <v/>
      </c>
      <c r="B3780" s="25"/>
      <c r="C3780" s="10"/>
      <c r="H3780" s="8"/>
      <c r="I3780" s="8"/>
    </row>
    <row r="3781" spans="1:9" x14ac:dyDescent="0.2">
      <c r="A3781" s="10" t="str">
        <f t="shared" si="59"/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ref="A3843:A3906" si="60">IF(LEN(B3843)&gt;0,TEXT(ROW(B3843)-3,"0000"),(IF(LEN(B3844)&gt;0,"unesite ev. broj nabave i ostale podatke","")))</f>
        <v/>
      </c>
      <c r="B3843" s="25"/>
      <c r="C3843" s="10"/>
      <c r="H3843" s="8"/>
      <c r="I3843" s="8"/>
    </row>
    <row r="3844" spans="1:9" x14ac:dyDescent="0.2">
      <c r="A3844" s="10" t="str">
        <f t="shared" si="60"/>
        <v/>
      </c>
      <c r="B3844" s="25"/>
      <c r="C3844" s="10"/>
      <c r="H3844" s="8"/>
      <c r="I3844" s="8"/>
    </row>
    <row r="3845" spans="1:9" x14ac:dyDescent="0.2">
      <c r="A3845" s="10" t="str">
        <f t="shared" si="60"/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ref="A3907:A3970" si="61">IF(LEN(B3907)&gt;0,TEXT(ROW(B3907)-3,"0000"),(IF(LEN(B3908)&gt;0,"unesite ev. broj nabave i ostale podatke","")))</f>
        <v/>
      </c>
      <c r="B3907" s="25"/>
      <c r="C3907" s="10"/>
      <c r="H3907" s="8"/>
      <c r="I3907" s="8"/>
    </row>
    <row r="3908" spans="1:9" x14ac:dyDescent="0.2">
      <c r="A3908" s="10" t="str">
        <f t="shared" si="61"/>
        <v/>
      </c>
      <c r="B3908" s="25"/>
      <c r="C3908" s="10"/>
      <c r="H3908" s="8"/>
      <c r="I3908" s="8"/>
    </row>
    <row r="3909" spans="1:9" x14ac:dyDescent="0.2">
      <c r="A3909" s="10" t="str">
        <f t="shared" si="61"/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ref="A3971:A4034" si="62">IF(LEN(B3971)&gt;0,TEXT(ROW(B3971)-3,"0000"),(IF(LEN(B3972)&gt;0,"unesite ev. broj nabave i ostale podatke","")))</f>
        <v/>
      </c>
      <c r="B3971" s="25"/>
      <c r="C3971" s="10"/>
      <c r="H3971" s="8"/>
      <c r="I3971" s="8"/>
    </row>
    <row r="3972" spans="1:9" x14ac:dyDescent="0.2">
      <c r="A3972" s="10" t="str">
        <f t="shared" si="62"/>
        <v/>
      </c>
      <c r="B3972" s="25"/>
      <c r="C3972" s="10"/>
      <c r="H3972" s="8"/>
      <c r="I3972" s="8"/>
    </row>
    <row r="3973" spans="1:9" x14ac:dyDescent="0.2">
      <c r="A3973" s="10" t="str">
        <f t="shared" si="62"/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ref="A4035:A4066" si="63">IF(LEN(B4035)&gt;0,TEXT(ROW(B4035)-3,"0000"),(IF(LEN(B4036)&gt;0,"unesite ev. broj nabave i ostale podatke","")))</f>
        <v/>
      </c>
      <c r="B4035" s="25"/>
      <c r="C4035" s="10"/>
      <c r="H4035" s="8"/>
      <c r="I4035" s="8"/>
    </row>
    <row r="4036" spans="1:9" x14ac:dyDescent="0.2">
      <c r="A4036" s="10" t="str">
        <f t="shared" si="63"/>
        <v/>
      </c>
      <c r="B4036" s="25"/>
      <c r="C4036" s="10"/>
      <c r="H4036" s="8"/>
      <c r="I4036" s="8"/>
    </row>
    <row r="4037" spans="1:9" x14ac:dyDescent="0.2">
      <c r="A4037" s="10" t="str">
        <f t="shared" si="63"/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H4067" s="8"/>
      <c r="I4067" s="8"/>
    </row>
    <row r="4068" spans="1:9" x14ac:dyDescent="0.2"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</sheetData>
  <sheetProtection selectLockedCells="1"/>
  <phoneticPr fontId="4" type="noConversion"/>
  <dataValidations count="3">
    <dataValidation type="decimal" allowBlank="1" showInputMessage="1" showErrorMessage="1" sqref="G4:G10 G12:G58 G60 G62 G65:G876">
      <formula1>1</formula1>
      <formula2>999999999999999000000</formula2>
    </dataValidation>
    <dataValidation type="list" allowBlank="1" showInputMessage="1" showErrorMessage="1" sqref="H998:H9997">
      <formula1>IF($C1039579="Javna nabava", Javna, IF($C1039579="Javna nabava - Obrana i sigurnost", Obrana, IF($C1039579="Jednostavna nabava", Jednostavna, IF($C1039579="Obnova", Obnova))))</formula1>
    </dataValidation>
    <dataValidation type="list" allowBlank="1" showInputMessage="1" showErrorMessage="1" sqref="H4:H997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ProcedureType!$B$2:$B$99</xm:f>
          </x14:formula1>
          <xm:sqref>K1145:K9997 I4:J9997</xm:sqref>
        </x14:dataValidation>
        <x14:dataValidation type="list" allowBlank="1" showInputMessage="1" showErrorMessage="1">
          <x14:formula1>
            <xm:f>YesNo!$B$2:$B$100</xm:f>
          </x14:formula1>
          <xm:sqref>L4:L997 I4:I1210 J4:J997 P4:Q997</xm:sqref>
        </x14:dataValidation>
        <x14:dataValidation type="list" allowBlank="1" showInputMessage="1" showErrorMessage="1">
          <x14:formula1>
            <xm:f>ContractType!$B$2:$B$100</xm:f>
          </x14:formula1>
          <xm:sqref>E4:E997</xm:sqref>
        </x14:dataValidation>
        <x14:dataValidation type="list" allowBlank="1" showInputMessage="1" showErrorMessage="1">
          <x14:formula1>
            <xm:f>Quarter!$B$2:$B$100</xm:f>
          </x14:formula1>
          <xm:sqref>M4:M997</xm:sqref>
        </x14:dataValidation>
        <x14:dataValidation type="list" allowBlank="1" showInputMessage="1" showErrorMessage="1">
          <x14:formula1>
            <xm:f>CPV!$B$2:$B$10547</xm:f>
          </x14:formula1>
          <xm:sqref>F4:F2064</xm:sqref>
        </x14:dataValidation>
        <x14:dataValidation type="list" allowBlank="1" showInputMessage="1" showErrorMessage="1">
          <x14:formula1>
            <xm:f>LegalFramework!$B$2:$B$100</xm:f>
          </x14:formula1>
          <xm:sqref>C4:C997</xm:sqref>
        </x14:dataValidation>
        <x14:dataValidation type="list" allowBlank="1" showInputMessage="1" showErrorMessage="1">
          <x14:formula1>
            <xm:f>CPV!$B$2:$B$100</xm:f>
          </x14:formula1>
          <xm:sqref>F4:F2064</xm:sqref>
        </x14:dataValidation>
        <x14:dataValidation type="list" allowBlank="1" showInputMessage="1" showErrorMessage="1">
          <x14:formula1>
            <xm:f>Technique!$B$2:$B$100</xm:f>
          </x14:formula1>
          <xm:sqref>K4:K1144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3677" zoomScaleNormal="100" workbookViewId="0">
      <selection activeCell="B3696" sqref="B3696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2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1FA612F6-8586-4ABD-9DEC-5D58001EA6C5}">
  <ds:schemaRefs/>
</ds:datastoreItem>
</file>

<file path=customXml/itemProps12.xml><?xml version="1.0" encoding="utf-8"?>
<ds:datastoreItem xmlns:ds="http://schemas.openxmlformats.org/officeDocument/2006/customXml" ds:itemID="{DE136DBF-87DA-4BD7-9B75-78D092090421}">
  <ds:schemaRefs/>
</ds:datastoreItem>
</file>

<file path=customXml/itemProps13.xml><?xml version="1.0" encoding="utf-8"?>
<ds:datastoreItem xmlns:ds="http://schemas.openxmlformats.org/officeDocument/2006/customXml" ds:itemID="{DD897F1C-1DA6-42B1-819B-4318CB09A719}">
  <ds:schemaRefs>
    <ds:schemaRef ds:uri="http://purl.org/dc/dcmitype/"/>
    <ds:schemaRef ds:uri="af55ba8a-2132-4087-a571-d97cd48e24be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ae842c5b-4d9e-4191-ba14-312267361099"/>
    <ds:schemaRef ds:uri="http://purl.org/dc/elements/1.1/"/>
  </ds:schemaRefs>
</ds:datastoreItem>
</file>

<file path=customXml/itemProps14.xml><?xml version="1.0" encoding="utf-8"?>
<ds:datastoreItem xmlns:ds="http://schemas.openxmlformats.org/officeDocument/2006/customXml" ds:itemID="{35E8DF12-86EE-4FC8-AC50-37AC05960CF9}">
  <ds:schemaRefs/>
</ds:datastoreItem>
</file>

<file path=customXml/itemProps15.xml><?xml version="1.0" encoding="utf-8"?>
<ds:datastoreItem xmlns:ds="http://schemas.openxmlformats.org/officeDocument/2006/customXml" ds:itemID="{93837C7B-2E47-4E96-B380-83FDAEF764B4}">
  <ds:schemaRefs/>
</ds:datastoreItem>
</file>

<file path=customXml/itemProps16.xml><?xml version="1.0" encoding="utf-8"?>
<ds:datastoreItem xmlns:ds="http://schemas.openxmlformats.org/officeDocument/2006/customXml" ds:itemID="{DF457A5A-DDDC-47CC-ADD8-89C22836DD93}">
  <ds:schemaRefs/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18.xml><?xml version="1.0" encoding="utf-8"?>
<ds:datastoreItem xmlns:ds="http://schemas.openxmlformats.org/officeDocument/2006/customXml" ds:itemID="{43CA78F4-099B-4994-A7C9-58F418A2550D}">
  <ds:schemaRefs/>
</ds:datastoreItem>
</file>

<file path=customXml/itemProps19.xml><?xml version="1.0" encoding="utf-8"?>
<ds:datastoreItem xmlns:ds="http://schemas.openxmlformats.org/officeDocument/2006/customXml" ds:itemID="{53F4EA4D-EDC6-4D99-B6B5-111E98D7B7D3}">
  <ds:schemaRefs/>
</ds:datastoreItem>
</file>

<file path=customXml/itemProps2.xml><?xml version="1.0" encoding="utf-8"?>
<ds:datastoreItem xmlns:ds="http://schemas.openxmlformats.org/officeDocument/2006/customXml" ds:itemID="{6E4436B6-2760-48C9-BC3E-76B6163A1BF8}">
  <ds:schemaRefs/>
</ds:datastoreItem>
</file>

<file path=customXml/itemProps20.xml><?xml version="1.0" encoding="utf-8"?>
<ds:datastoreItem xmlns:ds="http://schemas.openxmlformats.org/officeDocument/2006/customXml" ds:itemID="{E2CB5A33-26FA-42A2-A8E6-D31172A21980}">
  <ds:schemaRefs/>
</ds:datastoreItem>
</file>

<file path=customXml/itemProps3.xml><?xml version="1.0" encoding="utf-8"?>
<ds:datastoreItem xmlns:ds="http://schemas.openxmlformats.org/officeDocument/2006/customXml" ds:itemID="{D8D6A667-80C3-4B3F-90A8-567C26A27089}">
  <ds:schemaRefs/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4299A46E-FC44-4645-A840-37152B90BDC9}">
  <ds:schemaRefs/>
</ds:datastoreItem>
</file>

<file path=customXml/itemProps9.xml><?xml version="1.0" encoding="utf-8"?>
<ds:datastoreItem xmlns:ds="http://schemas.openxmlformats.org/officeDocument/2006/customXml" ds:itemID="{CC648CA4-62E5-4518-A205-B4E617E8A7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juo posedarje</cp:lastModifiedBy>
  <cp:lastPrinted>2024-01-10T12:06:15Z</cp:lastPrinted>
  <dcterms:created xsi:type="dcterms:W3CDTF">2018-12-26T17:36:00Z</dcterms:created>
  <dcterms:modified xsi:type="dcterms:W3CDTF">2024-01-11T12:40:45Z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